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pivotTables/pivotTable7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15" yWindow="-15" windowWidth="11265" windowHeight="10155"/>
    <workbookView xWindow="11460" yWindow="-15" windowWidth="10155" windowHeight="10140" tabRatio="669"/>
  </bookViews>
  <sheets>
    <sheet name="Session 2" sheetId="2" r:id="rId1"/>
    <sheet name="Team Bid-Ask" sheetId="3" r:id="rId2"/>
    <sheet name="Bid-Ask Chart" sheetId="6" r:id="rId3"/>
    <sheet name="Inventory &amp; P&amp;L" sheetId="4" r:id="rId4"/>
    <sheet name="Inventory &amp; P&amp;L Charts" sheetId="5" r:id="rId5"/>
    <sheet name="Correlations Chart" sheetId="7" r:id="rId6"/>
    <sheet name="Score With Closeout" sheetId="8" r:id="rId7"/>
  </sheets>
  <calcPr calcId="144525"/>
  <pivotCaches>
    <pivotCache cacheId="59" r:id="rId8"/>
    <pivotCache cacheId="63" r:id="rId9"/>
    <pivotCache cacheId="66" r:id="rId10"/>
    <pivotCache cacheId="69" r:id="rId11"/>
    <pivotCache cacheId="75" r:id="rId12"/>
  </pivotCaches>
</workbook>
</file>

<file path=xl/calcChain.xml><?xml version="1.0" encoding="utf-8"?>
<calcChain xmlns="http://schemas.openxmlformats.org/spreadsheetml/2006/main">
  <c r="C44" i="3" l="1"/>
  <c r="A6" i="8" l="1"/>
  <c r="A5" i="8"/>
  <c r="A4" i="8"/>
  <c r="A3" i="8"/>
  <c r="A2" i="8"/>
  <c r="C1" i="8"/>
  <c r="B1" i="8"/>
  <c r="A1" i="8"/>
  <c r="K6" i="4"/>
  <c r="D6" i="8" s="1"/>
  <c r="E4" i="8"/>
  <c r="E5" i="8"/>
  <c r="F6" i="8"/>
  <c r="F2" i="8"/>
  <c r="E3" i="8"/>
  <c r="F4" i="8"/>
  <c r="F5" i="8"/>
  <c r="E2" i="8"/>
  <c r="E6" i="8"/>
  <c r="F3" i="8"/>
  <c r="D3" i="8" l="1"/>
  <c r="D5" i="8"/>
  <c r="D2" i="8"/>
  <c r="D4" i="8"/>
  <c r="O54" i="2"/>
  <c r="N54" i="2" s="1"/>
  <c r="O53" i="2"/>
  <c r="N53" i="2" s="1"/>
  <c r="O52" i="2"/>
  <c r="N52" i="2" s="1"/>
  <c r="O51" i="2"/>
  <c r="N51" i="2" s="1"/>
  <c r="O50" i="2"/>
  <c r="N50" i="2" s="1"/>
  <c r="O49" i="2"/>
  <c r="N49" i="2" s="1"/>
  <c r="O48" i="2"/>
  <c r="N48" i="2" s="1"/>
  <c r="O47" i="2"/>
  <c r="N47" i="2" s="1"/>
  <c r="O46" i="2"/>
  <c r="N46" i="2" s="1"/>
  <c r="O45" i="2"/>
  <c r="N45" i="2" s="1"/>
  <c r="O44" i="2"/>
  <c r="N44" i="2" s="1"/>
  <c r="O43" i="2"/>
  <c r="N43" i="2" s="1"/>
  <c r="O42" i="2"/>
  <c r="N42" i="2" s="1"/>
  <c r="O41" i="2"/>
  <c r="N41" i="2" s="1"/>
  <c r="O40" i="2"/>
  <c r="N40" i="2" s="1"/>
  <c r="O39" i="2"/>
  <c r="N39" i="2" s="1"/>
  <c r="O38" i="2"/>
  <c r="N38" i="2" s="1"/>
  <c r="O37" i="2"/>
  <c r="N37" i="2" s="1"/>
  <c r="O36" i="2"/>
  <c r="N36" i="2" s="1"/>
  <c r="O35" i="2"/>
  <c r="O34" i="2"/>
  <c r="N34" i="2" s="1"/>
  <c r="O33" i="2"/>
  <c r="N33" i="2" s="1"/>
  <c r="O32" i="2"/>
  <c r="N32" i="2" s="1"/>
  <c r="O31" i="2"/>
  <c r="N31" i="2" s="1"/>
  <c r="O30" i="2"/>
  <c r="N30" i="2" s="1"/>
  <c r="O29" i="2"/>
  <c r="N29" i="2" s="1"/>
  <c r="O28" i="2"/>
  <c r="N28" i="2" s="1"/>
  <c r="O27" i="2"/>
  <c r="N27" i="2" s="1"/>
  <c r="O26" i="2"/>
  <c r="N26" i="2" s="1"/>
  <c r="O25" i="2"/>
  <c r="N25" i="2" s="1"/>
  <c r="O24" i="2"/>
  <c r="N24" i="2" s="1"/>
  <c r="O23" i="2"/>
  <c r="N23" i="2" s="1"/>
  <c r="O22" i="2"/>
  <c r="N22" i="2" s="1"/>
  <c r="O21" i="2"/>
  <c r="N21" i="2" s="1"/>
  <c r="O20" i="2"/>
  <c r="N20" i="2" s="1"/>
  <c r="O19" i="2"/>
  <c r="N19" i="2" s="1"/>
  <c r="O18" i="2"/>
  <c r="N18" i="2" s="1"/>
  <c r="O17" i="2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3" i="4"/>
  <c r="I6" i="2"/>
  <c r="K6" i="3"/>
  <c r="M6" i="3" s="1"/>
  <c r="K5" i="3"/>
  <c r="M5" i="3" s="1"/>
  <c r="G6" i="3"/>
  <c r="I6" i="3" s="1"/>
  <c r="G5" i="3"/>
  <c r="I5" i="3" s="1"/>
  <c r="G3" i="3"/>
  <c r="I3" i="3" s="1"/>
  <c r="G4" i="3"/>
  <c r="I4" i="3" s="1"/>
  <c r="C51" i="3"/>
  <c r="C50" i="3"/>
  <c r="C49" i="3"/>
  <c r="C48" i="3"/>
  <c r="C47" i="3"/>
  <c r="C46" i="3"/>
  <c r="C45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A47" i="3"/>
  <c r="A48" i="3" s="1"/>
  <c r="A49" i="3" s="1"/>
  <c r="A50" i="3" s="1"/>
  <c r="A51" i="3" s="1"/>
  <c r="A42" i="3"/>
  <c r="A43" i="3" s="1"/>
  <c r="A44" i="3" s="1"/>
  <c r="A45" i="3" s="1"/>
  <c r="A46" i="3" s="1"/>
  <c r="A41" i="3"/>
  <c r="A37" i="3"/>
  <c r="A38" i="3" s="1"/>
  <c r="A39" i="3" s="1"/>
  <c r="A40" i="3" s="1"/>
  <c r="A5" i="3"/>
  <c r="A4" i="3"/>
  <c r="A3" i="3"/>
  <c r="O16" i="2"/>
  <c r="N16" i="2" s="1"/>
  <c r="O15" i="2"/>
  <c r="N15" i="2" s="1"/>
  <c r="O14" i="2"/>
  <c r="N14" i="2" s="1"/>
  <c r="O13" i="2"/>
  <c r="N13" i="2" s="1"/>
  <c r="O12" i="2"/>
  <c r="N12" i="2" s="1"/>
  <c r="O11" i="2"/>
  <c r="N11" i="2" s="1"/>
  <c r="O10" i="2"/>
  <c r="N10" i="2" s="1"/>
  <c r="O9" i="2"/>
  <c r="N9" i="2" s="1"/>
  <c r="O8" i="2"/>
  <c r="O7" i="2"/>
  <c r="N7" i="2" s="1"/>
  <c r="O6" i="2"/>
  <c r="N6" i="2" s="1"/>
  <c r="O5" i="2"/>
  <c r="N5" i="2" s="1"/>
  <c r="K4" i="3"/>
  <c r="K3" i="3"/>
  <c r="K2" i="3"/>
  <c r="M2" i="3" s="1"/>
  <c r="G2" i="3"/>
  <c r="I2" i="3" s="1"/>
  <c r="C2" i="3"/>
  <c r="I7" i="2" l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C34" i="4"/>
  <c r="C38" i="4"/>
  <c r="C41" i="4"/>
  <c r="C44" i="4"/>
  <c r="C48" i="4"/>
  <c r="D25" i="4"/>
  <c r="D11" i="4"/>
  <c r="D16" i="4"/>
  <c r="D10" i="4"/>
  <c r="D4" i="4"/>
  <c r="D23" i="4"/>
  <c r="D47" i="4"/>
  <c r="D27" i="4"/>
  <c r="D42" i="4"/>
  <c r="D29" i="4"/>
  <c r="N17" i="2"/>
  <c r="D14" i="4" s="1"/>
  <c r="D39" i="4"/>
  <c r="D38" i="4"/>
  <c r="N35" i="2"/>
  <c r="D36" i="4" s="1"/>
  <c r="D44" i="4"/>
  <c r="D24" i="4"/>
  <c r="D49" i="4"/>
  <c r="A6" i="3"/>
  <c r="N8" i="2"/>
  <c r="D6" i="4" s="1"/>
  <c r="D26" i="4" l="1"/>
  <c r="C49" i="4"/>
  <c r="C45" i="4"/>
  <c r="D41" i="4"/>
  <c r="C39" i="4"/>
  <c r="C35" i="4"/>
  <c r="D31" i="4"/>
  <c r="C29" i="4"/>
  <c r="C25" i="4"/>
  <c r="D21" i="4"/>
  <c r="C19" i="4"/>
  <c r="C15" i="4"/>
  <c r="C11" i="4"/>
  <c r="C7" i="4"/>
  <c r="C3" i="4"/>
  <c r="C31" i="4"/>
  <c r="C28" i="4"/>
  <c r="C24" i="4"/>
  <c r="C21" i="4"/>
  <c r="C18" i="4"/>
  <c r="C14" i="4"/>
  <c r="C10" i="4"/>
  <c r="C6" i="4"/>
  <c r="D28" i="4"/>
  <c r="D43" i="4"/>
  <c r="D37" i="4"/>
  <c r="D34" i="4"/>
  <c r="D18" i="4"/>
  <c r="D22" i="4"/>
  <c r="D12" i="4"/>
  <c r="D19" i="4"/>
  <c r="D17" i="4"/>
  <c r="D48" i="4"/>
  <c r="D9" i="4"/>
  <c r="D7" i="4"/>
  <c r="D51" i="4"/>
  <c r="D5" i="4"/>
  <c r="D8" i="4"/>
  <c r="D46" i="4"/>
  <c r="C50" i="4"/>
  <c r="C46" i="4"/>
  <c r="C42" i="4"/>
  <c r="C40" i="4"/>
  <c r="C36" i="4"/>
  <c r="C32" i="4"/>
  <c r="C30" i="4"/>
  <c r="C26" i="4"/>
  <c r="C22" i="4"/>
  <c r="C20" i="4"/>
  <c r="C16" i="4"/>
  <c r="C12" i="4"/>
  <c r="C8" i="4"/>
  <c r="C4" i="4"/>
  <c r="D45" i="4"/>
  <c r="D50" i="4"/>
  <c r="C47" i="4"/>
  <c r="C43" i="4"/>
  <c r="D40" i="4"/>
  <c r="C37" i="4"/>
  <c r="C33" i="4"/>
  <c r="D30" i="4"/>
  <c r="C27" i="4"/>
  <c r="C23" i="4"/>
  <c r="D20" i="4"/>
  <c r="C17" i="4"/>
  <c r="C13" i="4"/>
  <c r="C9" i="4"/>
  <c r="C5" i="4"/>
  <c r="G5" i="4" s="1"/>
  <c r="B5" i="8" s="1"/>
  <c r="G5" i="8" s="1"/>
  <c r="C51" i="4"/>
  <c r="D3" i="4"/>
  <c r="H6" i="4"/>
  <c r="C6" i="8" s="1"/>
  <c r="D33" i="4"/>
  <c r="D32" i="4"/>
  <c r="D35" i="4"/>
  <c r="D15" i="4"/>
  <c r="D13" i="4"/>
  <c r="H3" i="4" s="1"/>
  <c r="C3" i="8" s="1"/>
  <c r="H4" i="4"/>
  <c r="C4" i="8" s="1"/>
  <c r="A7" i="3"/>
  <c r="M4" i="3"/>
  <c r="G4" i="4" l="1"/>
  <c r="B4" i="8" s="1"/>
  <c r="G4" i="8" s="1"/>
  <c r="H4" i="8" s="1"/>
  <c r="G6" i="4"/>
  <c r="B6" i="8" s="1"/>
  <c r="G6" i="8" s="1"/>
  <c r="H6" i="8" s="1"/>
  <c r="G3" i="4"/>
  <c r="B3" i="8" s="1"/>
  <c r="G3" i="8" s="1"/>
  <c r="H3" i="8" s="1"/>
  <c r="H5" i="4"/>
  <c r="C5" i="8" s="1"/>
  <c r="H5" i="8" s="1"/>
  <c r="A8" i="3"/>
  <c r="M3" i="3"/>
  <c r="A9" i="3" l="1"/>
  <c r="A10" i="3" l="1"/>
  <c r="A11" i="3" l="1"/>
  <c r="A12" i="3" l="1"/>
  <c r="A13" i="3" l="1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D2" i="4" l="1"/>
  <c r="C2" i="4"/>
  <c r="H2" i="4" l="1"/>
  <c r="C2" i="8" s="1"/>
  <c r="G2" i="4"/>
  <c r="B2" i="8" s="1"/>
  <c r="G2" i="8" s="1"/>
  <c r="H2" i="8" l="1"/>
</calcChain>
</file>

<file path=xl/sharedStrings.xml><?xml version="1.0" encoding="utf-8"?>
<sst xmlns="http://schemas.openxmlformats.org/spreadsheetml/2006/main" count="91" uniqueCount="46">
  <si>
    <t>Bid</t>
  </si>
  <si>
    <t>Ask</t>
  </si>
  <si>
    <t>Round</t>
  </si>
  <si>
    <t>Limit Order Book</t>
  </si>
  <si>
    <t>Venue</t>
  </si>
  <si>
    <t>Depth</t>
  </si>
  <si>
    <t>Column Labels</t>
  </si>
  <si>
    <t>Grand Total</t>
  </si>
  <si>
    <t>Row Labels</t>
  </si>
  <si>
    <t>Sum of Bid</t>
  </si>
  <si>
    <t>_Bid</t>
  </si>
  <si>
    <t>_Ask</t>
  </si>
  <si>
    <t>Key</t>
  </si>
  <si>
    <t>Trades</t>
  </si>
  <si>
    <t>Buyer</t>
  </si>
  <si>
    <t>Seller</t>
  </si>
  <si>
    <t>Quantity</t>
  </si>
  <si>
    <t>Price</t>
  </si>
  <si>
    <t>Inventory</t>
  </si>
  <si>
    <t>Total Ending Inventory</t>
  </si>
  <si>
    <t>P&amp;L</t>
  </si>
  <si>
    <t>MARKET PRICE</t>
  </si>
  <si>
    <t>Buyer's P&amp;L</t>
  </si>
  <si>
    <t>Seller's P&amp;L</t>
  </si>
  <si>
    <t>Total P&amp;L</t>
  </si>
  <si>
    <t>Sum of Inventory</t>
  </si>
  <si>
    <t>Sum of P&amp;L</t>
  </si>
  <si>
    <t>Total Sum of Inventory</t>
  </si>
  <si>
    <t>Total Sum of P&amp;L</t>
  </si>
  <si>
    <t>Total Sum of Bid</t>
  </si>
  <si>
    <t>Total Sum of Ask</t>
  </si>
  <si>
    <t>Sum of Ask</t>
  </si>
  <si>
    <t>Team 1</t>
  </si>
  <si>
    <t>Team 2</t>
  </si>
  <si>
    <t>Team 3</t>
  </si>
  <si>
    <t>Team 4</t>
  </si>
  <si>
    <t>Team 5</t>
  </si>
  <si>
    <t>Closeout Bid</t>
  </si>
  <si>
    <t>Closeout Ask</t>
  </si>
  <si>
    <t>Closeout P&amp;L</t>
  </si>
  <si>
    <t>Total Adjusted P&amp;L</t>
  </si>
  <si>
    <t>Market Price</t>
  </si>
  <si>
    <t>Sum of Total P&amp;L</t>
  </si>
  <si>
    <t>Sum of Total Ending Inventory</t>
  </si>
  <si>
    <t>Sum of Closeout P&amp;L</t>
  </si>
  <si>
    <t>Sum of Total Adjusted P&amp;L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</si>
</sst>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2" fillId="2" borderId="1" xfId="0" applyFont="1" applyFill="1" applyBorder="1"/>
    <xf numFmtId="0" fontId="2" fillId="2" borderId="0" xfId="0" applyFont="1" applyFill="1" applyBorder="1"/>
    <xf numFmtId="0" fontId="1" fillId="0" borderId="0" xfId="0" applyNumberFormat="1" applyFont="1"/>
    <xf numFmtId="0" fontId="1" fillId="3" borderId="0" xfId="0" applyFont="1" applyFill="1"/>
    <xf numFmtId="2" fontId="0" fillId="0" borderId="0" xfId="0" applyNumberFormat="1"/>
    <xf numFmtId="0" fontId="3" fillId="0" borderId="0" xfId="0" pivotButton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/>
    <xf numFmtId="0" fontId="1" fillId="0" borderId="5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[trading_game_session_2.xlsx]Bid-Ask Chart!PivotTable9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'Bid-Ask Chart'!$B$3:$B$5</c:f>
              <c:strCache>
                <c:ptCount val="1"/>
                <c:pt idx="0">
                  <c:v>1 - Sum of Bid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Chart'!$B$6:$B$16</c:f>
              <c:numCache>
                <c:formatCode>General</c:formatCode>
                <c:ptCount val="10"/>
                <c:pt idx="0">
                  <c:v>162</c:v>
                </c:pt>
                <c:pt idx="1">
                  <c:v>155</c:v>
                </c:pt>
                <c:pt idx="2">
                  <c:v>160</c:v>
                </c:pt>
                <c:pt idx="3">
                  <c:v>157</c:v>
                </c:pt>
                <c:pt idx="4">
                  <c:v>156</c:v>
                </c:pt>
                <c:pt idx="5">
                  <c:v>159</c:v>
                </c:pt>
                <c:pt idx="6">
                  <c:v>159</c:v>
                </c:pt>
                <c:pt idx="7">
                  <c:v>161</c:v>
                </c:pt>
                <c:pt idx="8">
                  <c:v>157</c:v>
                </c:pt>
                <c:pt idx="9">
                  <c:v>162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'Bid-Ask Chart'!$C$3:$C$5</c:f>
              <c:strCache>
                <c:ptCount val="1"/>
                <c:pt idx="0">
                  <c:v>1 - Sum of Ask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Chart'!$C$6:$C$16</c:f>
              <c:numCache>
                <c:formatCode>General</c:formatCode>
                <c:ptCount val="10"/>
                <c:pt idx="0">
                  <c:v>172</c:v>
                </c:pt>
                <c:pt idx="1">
                  <c:v>165</c:v>
                </c:pt>
                <c:pt idx="2">
                  <c:v>170</c:v>
                </c:pt>
                <c:pt idx="3">
                  <c:v>167</c:v>
                </c:pt>
                <c:pt idx="4">
                  <c:v>166</c:v>
                </c:pt>
                <c:pt idx="5">
                  <c:v>169</c:v>
                </c:pt>
                <c:pt idx="6">
                  <c:v>169</c:v>
                </c:pt>
                <c:pt idx="7">
                  <c:v>171</c:v>
                </c:pt>
                <c:pt idx="8">
                  <c:v>167</c:v>
                </c:pt>
                <c:pt idx="9">
                  <c:v>172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'Bid-Ask Chart'!$D$3:$D$5</c:f>
              <c:strCache>
                <c:ptCount val="1"/>
                <c:pt idx="0">
                  <c:v>2 - Sum of Bid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Chart'!$D$6:$D$16</c:f>
              <c:numCache>
                <c:formatCode>General</c:formatCode>
                <c:ptCount val="10"/>
                <c:pt idx="0">
                  <c:v>158</c:v>
                </c:pt>
                <c:pt idx="1">
                  <c:v>158</c:v>
                </c:pt>
                <c:pt idx="2">
                  <c:v>160</c:v>
                </c:pt>
                <c:pt idx="3">
                  <c:v>158</c:v>
                </c:pt>
                <c:pt idx="4">
                  <c:v>156</c:v>
                </c:pt>
                <c:pt idx="5">
                  <c:v>154</c:v>
                </c:pt>
                <c:pt idx="6">
                  <c:v>159</c:v>
                </c:pt>
                <c:pt idx="7">
                  <c:v>156</c:v>
                </c:pt>
                <c:pt idx="8">
                  <c:v>152</c:v>
                </c:pt>
                <c:pt idx="9">
                  <c:v>154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'Bid-Ask Chart'!$E$3:$E$5</c:f>
              <c:strCache>
                <c:ptCount val="1"/>
                <c:pt idx="0">
                  <c:v>2 - Sum of Ask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Chart'!$E$6:$E$16</c:f>
              <c:numCache>
                <c:formatCode>General</c:formatCode>
                <c:ptCount val="10"/>
                <c:pt idx="0">
                  <c:v>168</c:v>
                </c:pt>
                <c:pt idx="1">
                  <c:v>168</c:v>
                </c:pt>
                <c:pt idx="2">
                  <c:v>170</c:v>
                </c:pt>
                <c:pt idx="3">
                  <c:v>168</c:v>
                </c:pt>
                <c:pt idx="4">
                  <c:v>166</c:v>
                </c:pt>
                <c:pt idx="5">
                  <c:v>164</c:v>
                </c:pt>
                <c:pt idx="6">
                  <c:v>169</c:v>
                </c:pt>
                <c:pt idx="7">
                  <c:v>166</c:v>
                </c:pt>
                <c:pt idx="8">
                  <c:v>162</c:v>
                </c:pt>
                <c:pt idx="9">
                  <c:v>164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'Bid-Ask Chart'!$F$3:$F$5</c:f>
              <c:strCache>
                <c:ptCount val="1"/>
                <c:pt idx="0">
                  <c:v>3 - Sum of Bid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Chart'!$F$6:$F$16</c:f>
              <c:numCache>
                <c:formatCode>General</c:formatCode>
                <c:ptCount val="10"/>
                <c:pt idx="0">
                  <c:v>147</c:v>
                </c:pt>
                <c:pt idx="1">
                  <c:v>167</c:v>
                </c:pt>
                <c:pt idx="2">
                  <c:v>158</c:v>
                </c:pt>
                <c:pt idx="3">
                  <c:v>155</c:v>
                </c:pt>
                <c:pt idx="4">
                  <c:v>157</c:v>
                </c:pt>
                <c:pt idx="5">
                  <c:v>158</c:v>
                </c:pt>
                <c:pt idx="6">
                  <c:v>162</c:v>
                </c:pt>
                <c:pt idx="7">
                  <c:v>154</c:v>
                </c:pt>
                <c:pt idx="8">
                  <c:v>159</c:v>
                </c:pt>
                <c:pt idx="9">
                  <c:v>162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'Bid-Ask Chart'!$G$3:$G$5</c:f>
              <c:strCache>
                <c:ptCount val="1"/>
                <c:pt idx="0">
                  <c:v>3 - Sum of Ask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Chart'!$G$6:$G$16</c:f>
              <c:numCache>
                <c:formatCode>General</c:formatCode>
                <c:ptCount val="10"/>
                <c:pt idx="0">
                  <c:v>157</c:v>
                </c:pt>
                <c:pt idx="1">
                  <c:v>177</c:v>
                </c:pt>
                <c:pt idx="2">
                  <c:v>168</c:v>
                </c:pt>
                <c:pt idx="3">
                  <c:v>165</c:v>
                </c:pt>
                <c:pt idx="4">
                  <c:v>167</c:v>
                </c:pt>
                <c:pt idx="5">
                  <c:v>168</c:v>
                </c:pt>
                <c:pt idx="6">
                  <c:v>172</c:v>
                </c:pt>
                <c:pt idx="7">
                  <c:v>164</c:v>
                </c:pt>
                <c:pt idx="8">
                  <c:v>169</c:v>
                </c:pt>
                <c:pt idx="9">
                  <c:v>172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'Bid-Ask Chart'!$H$3:$H$5</c:f>
              <c:strCache>
                <c:ptCount val="1"/>
                <c:pt idx="0">
                  <c:v>4 - Sum of Bid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Chart'!$H$6:$H$16</c:f>
              <c:numCache>
                <c:formatCode>General</c:formatCode>
                <c:ptCount val="10"/>
                <c:pt idx="0">
                  <c:v>158</c:v>
                </c:pt>
                <c:pt idx="1">
                  <c:v>158</c:v>
                </c:pt>
                <c:pt idx="2">
                  <c:v>155</c:v>
                </c:pt>
                <c:pt idx="3">
                  <c:v>155</c:v>
                </c:pt>
                <c:pt idx="4">
                  <c:v>156</c:v>
                </c:pt>
                <c:pt idx="5">
                  <c:v>156</c:v>
                </c:pt>
                <c:pt idx="6">
                  <c:v>157</c:v>
                </c:pt>
                <c:pt idx="7">
                  <c:v>158</c:v>
                </c:pt>
                <c:pt idx="8">
                  <c:v>155</c:v>
                </c:pt>
                <c:pt idx="9">
                  <c:v>155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'Bid-Ask Chart'!$I$3:$I$5</c:f>
              <c:strCache>
                <c:ptCount val="1"/>
                <c:pt idx="0">
                  <c:v>4 - Sum of Ask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Chart'!$I$6:$I$16</c:f>
              <c:numCache>
                <c:formatCode>General</c:formatCode>
                <c:ptCount val="10"/>
                <c:pt idx="0">
                  <c:v>168</c:v>
                </c:pt>
                <c:pt idx="1">
                  <c:v>168</c:v>
                </c:pt>
                <c:pt idx="2">
                  <c:v>165</c:v>
                </c:pt>
                <c:pt idx="3">
                  <c:v>165</c:v>
                </c:pt>
                <c:pt idx="4">
                  <c:v>166</c:v>
                </c:pt>
                <c:pt idx="5">
                  <c:v>166</c:v>
                </c:pt>
                <c:pt idx="6">
                  <c:v>167</c:v>
                </c:pt>
                <c:pt idx="7">
                  <c:v>168</c:v>
                </c:pt>
                <c:pt idx="8">
                  <c:v>165</c:v>
                </c:pt>
                <c:pt idx="9">
                  <c:v>165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'Bid-Ask Chart'!$J$3:$J$5</c:f>
              <c:strCache>
                <c:ptCount val="1"/>
                <c:pt idx="0">
                  <c:v>5 - Sum of Bid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Chart'!$J$6:$J$16</c:f>
              <c:numCache>
                <c:formatCode>General</c:formatCode>
                <c:ptCount val="10"/>
                <c:pt idx="0">
                  <c:v>165</c:v>
                </c:pt>
                <c:pt idx="1">
                  <c:v>152</c:v>
                </c:pt>
                <c:pt idx="2">
                  <c:v>152</c:v>
                </c:pt>
                <c:pt idx="3">
                  <c:v>150</c:v>
                </c:pt>
                <c:pt idx="4">
                  <c:v>161</c:v>
                </c:pt>
                <c:pt idx="5">
                  <c:v>158</c:v>
                </c:pt>
                <c:pt idx="6">
                  <c:v>159</c:v>
                </c:pt>
                <c:pt idx="7">
                  <c:v>158</c:v>
                </c:pt>
                <c:pt idx="8">
                  <c:v>161</c:v>
                </c:pt>
                <c:pt idx="9">
                  <c:v>158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'Bid-Ask Chart'!$K$3:$K$5</c:f>
              <c:strCache>
                <c:ptCount val="1"/>
                <c:pt idx="0">
                  <c:v>5 - Sum of Ask</c:v>
                </c:pt>
              </c:strCache>
            </c:strRef>
          </c:tx>
          <c:cat>
            <c:strRef>
              <c:f>'Bid-Ask Chart'!$A$6:$A$16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'Bid-Ask Chart'!$K$6:$K$16</c:f>
              <c:numCache>
                <c:formatCode>General</c:formatCode>
                <c:ptCount val="10"/>
                <c:pt idx="0">
                  <c:v>175</c:v>
                </c:pt>
                <c:pt idx="1">
                  <c:v>162</c:v>
                </c:pt>
                <c:pt idx="2">
                  <c:v>162</c:v>
                </c:pt>
                <c:pt idx="3">
                  <c:v>160</c:v>
                </c:pt>
                <c:pt idx="4">
                  <c:v>171</c:v>
                </c:pt>
                <c:pt idx="5">
                  <c:v>168</c:v>
                </c:pt>
                <c:pt idx="6">
                  <c:v>169</c:v>
                </c:pt>
                <c:pt idx="7">
                  <c:v>168</c:v>
                </c:pt>
                <c:pt idx="8">
                  <c:v>171</c:v>
                </c:pt>
                <c:pt idx="9">
                  <c:v>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8320"/>
        <c:axId val="107129856"/>
      </c:lineChart>
      <c:catAx>
        <c:axId val="107128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129856"/>
        <c:crosses val="autoZero"/>
        <c:auto val="1"/>
        <c:lblAlgn val="ctr"/>
        <c:lblOffset val="100"/>
        <c:noMultiLvlLbl val="0"/>
      </c:catAx>
      <c:valAx>
        <c:axId val="107129856"/>
        <c:scaling>
          <c:orientation val="minMax"/>
          <c:max val="180"/>
          <c:min val="14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128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[trading_game_session_2.xlsx]Inventory &amp; P&amp;L Charts!PivotTable7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</c:pivotFmt>
      <c:pivotFmt>
        <c:idx val="5"/>
        <c:marker>
          <c:symbol val="none"/>
        </c:marker>
      </c:pivotFmt>
      <c:pivotFmt>
        <c:idx val="6"/>
      </c:pivotFmt>
      <c:pivotFmt>
        <c:idx val="7"/>
        <c:marker>
          <c:symbol val="none"/>
        </c:marker>
      </c:pivotFmt>
      <c:pivotFmt>
        <c:idx val="8"/>
      </c:pivotFmt>
      <c:pivotFmt>
        <c:idx val="9"/>
        <c:marker>
          <c:symbol val="none"/>
        </c:marker>
      </c:pivotFmt>
      <c:pivotFmt>
        <c:idx val="10"/>
      </c:pivotFmt>
      <c:pivotFmt>
        <c:idx val="11"/>
        <c:marker>
          <c:symbol val="none"/>
        </c:marker>
      </c:pivotFmt>
      <c:pivotFmt>
        <c:idx val="12"/>
      </c:pivotFmt>
      <c:pivotFmt>
        <c:idx val="13"/>
        <c:marker>
          <c:symbol val="none"/>
        </c:marker>
      </c:pivotFmt>
      <c:pivotFmt>
        <c:idx val="14"/>
      </c:pivotFmt>
      <c:pivotFmt>
        <c:idx val="15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'Inventory &amp; P&amp;L Charts'!$B$3:$B$4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'Inventory &amp; P&amp;L Charts'!$A$5:$A$15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Charts'!$B$5:$B$15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'Inventory &amp; P&amp;L Charts'!$C$3:$C$4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'Inventory &amp; P&amp;L Charts'!$A$5:$A$15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Charts'!$C$5:$C$15</c:f>
              <c:numCache>
                <c:formatCode>General</c:formatCode>
                <c:ptCount val="10"/>
                <c:pt idx="0">
                  <c:v>-1</c:v>
                </c:pt>
                <c:pt idx="1">
                  <c:v>-2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-2</c:v>
                </c:pt>
                <c:pt idx="9">
                  <c:v>-5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'Inventory &amp; P&amp;L Charts'!$D$3:$D$4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'Inventory &amp; P&amp;L Charts'!$A$5:$A$15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Charts'!$D$5:$D$15</c:f>
              <c:numCache>
                <c:formatCode>General</c:formatCode>
                <c:ptCount val="10"/>
                <c:pt idx="0">
                  <c:v>-3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-1</c:v>
                </c:pt>
                <c:pt idx="5">
                  <c:v>-2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'Inventory &amp; P&amp;L Charts'!$E$3:$E$4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cat>
            <c:strRef>
              <c:f>'Inventory &amp; P&amp;L Charts'!$A$5:$A$15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Charts'!$E$5:$E$15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-1</c:v>
                </c:pt>
                <c:pt idx="3">
                  <c:v>0</c:v>
                </c:pt>
                <c:pt idx="4">
                  <c:v>-1</c:v>
                </c:pt>
                <c:pt idx="5">
                  <c:v>-2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'Inventory &amp; P&amp;L Charts'!$F$3:$F$4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cat>
            <c:strRef>
              <c:f>'Inventory &amp; P&amp;L Charts'!$A$5:$A$15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Charts'!$F$5:$F$15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-1</c:v>
                </c:pt>
                <c:pt idx="3">
                  <c:v>-4</c:v>
                </c:pt>
                <c:pt idx="4">
                  <c:v>-1</c:v>
                </c:pt>
                <c:pt idx="5">
                  <c:v>-2</c:v>
                </c:pt>
                <c:pt idx="6">
                  <c:v>-3</c:v>
                </c:pt>
                <c:pt idx="7">
                  <c:v>-4</c:v>
                </c:pt>
                <c:pt idx="8">
                  <c:v>-2</c:v>
                </c:pt>
                <c:pt idx="9">
                  <c:v>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91936"/>
        <c:axId val="108134400"/>
      </c:lineChart>
      <c:catAx>
        <c:axId val="107591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134400"/>
        <c:crosses val="autoZero"/>
        <c:auto val="1"/>
        <c:lblAlgn val="ctr"/>
        <c:lblOffset val="100"/>
        <c:noMultiLvlLbl val="0"/>
      </c:catAx>
      <c:valAx>
        <c:axId val="108134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591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[trading_game_session_2.xlsx]Inventory &amp; P&amp;L Charts!PivotTable8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'Inventory &amp; P&amp;L Charts'!$J$1:$J$2</c:f>
              <c:strCache>
                <c:ptCount val="1"/>
                <c:pt idx="0">
                  <c:v>1</c:v>
                </c:pt>
              </c:strCache>
            </c:strRef>
          </c:tx>
          <c:cat>
            <c:strRef>
              <c:f>'Inventory &amp; P&amp;L Charts'!$I$3:$I$13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Charts'!$J$3:$J$13</c:f>
              <c:numCache>
                <c:formatCode>General</c:formatCode>
                <c:ptCount val="10"/>
                <c:pt idx="0">
                  <c:v>3.1999999999999886</c:v>
                </c:pt>
                <c:pt idx="1">
                  <c:v>10</c:v>
                </c:pt>
                <c:pt idx="2">
                  <c:v>10</c:v>
                </c:pt>
                <c:pt idx="3">
                  <c:v>10.199999999999989</c:v>
                </c:pt>
                <c:pt idx="4">
                  <c:v>11</c:v>
                </c:pt>
                <c:pt idx="5">
                  <c:v>14.599999999999966</c:v>
                </c:pt>
                <c:pt idx="6">
                  <c:v>16.399999999999977</c:v>
                </c:pt>
                <c:pt idx="7">
                  <c:v>13.999999999999943</c:v>
                </c:pt>
                <c:pt idx="8">
                  <c:v>14.799999999999955</c:v>
                </c:pt>
                <c:pt idx="9">
                  <c:v>12.999999999999943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'Inventory &amp; P&amp;L Charts'!$K$1:$K$2</c:f>
              <c:strCache>
                <c:ptCount val="1"/>
                <c:pt idx="0">
                  <c:v>2</c:v>
                </c:pt>
              </c:strCache>
            </c:strRef>
          </c:tx>
          <c:cat>
            <c:strRef>
              <c:f>'Inventory &amp; P&amp;L Charts'!$I$3:$I$13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Charts'!$K$3:$K$13</c:f>
              <c:numCache>
                <c:formatCode>General</c:formatCode>
                <c:ptCount val="10"/>
                <c:pt idx="0">
                  <c:v>4.8000000000000114</c:v>
                </c:pt>
                <c:pt idx="1">
                  <c:v>11.600000000000023</c:v>
                </c:pt>
                <c:pt idx="2">
                  <c:v>10.199999999999989</c:v>
                </c:pt>
                <c:pt idx="3">
                  <c:v>12.599999999999966</c:v>
                </c:pt>
                <c:pt idx="4">
                  <c:v>12.599999999999966</c:v>
                </c:pt>
                <c:pt idx="5">
                  <c:v>12.599999999999966</c:v>
                </c:pt>
                <c:pt idx="6">
                  <c:v>14.399999999999977</c:v>
                </c:pt>
                <c:pt idx="7">
                  <c:v>15.199999999999989</c:v>
                </c:pt>
                <c:pt idx="8">
                  <c:v>20.600000000000023</c:v>
                </c:pt>
                <c:pt idx="9">
                  <c:v>30.000000000000057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'Inventory &amp; P&amp;L Charts'!$L$1:$L$2</c:f>
              <c:strCache>
                <c:ptCount val="1"/>
                <c:pt idx="0">
                  <c:v>3</c:v>
                </c:pt>
              </c:strCache>
            </c:strRef>
          </c:tx>
          <c:cat>
            <c:strRef>
              <c:f>'Inventory &amp; P&amp;L Charts'!$I$3:$I$13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Charts'!$L$3:$L$13</c:f>
              <c:numCache>
                <c:formatCode>General</c:formatCode>
                <c:ptCount val="10"/>
                <c:pt idx="0">
                  <c:v>-9.5999999999999659</c:v>
                </c:pt>
                <c:pt idx="1">
                  <c:v>-38.600000000000023</c:v>
                </c:pt>
                <c:pt idx="2">
                  <c:v>-38.800000000000011</c:v>
                </c:pt>
                <c:pt idx="3">
                  <c:v>-41</c:v>
                </c:pt>
                <c:pt idx="4">
                  <c:v>-40.199999999999989</c:v>
                </c:pt>
                <c:pt idx="5">
                  <c:v>-41.399999999999977</c:v>
                </c:pt>
                <c:pt idx="6">
                  <c:v>-48.600000000000023</c:v>
                </c:pt>
                <c:pt idx="7">
                  <c:v>-44</c:v>
                </c:pt>
                <c:pt idx="8">
                  <c:v>-45.800000000000011</c:v>
                </c:pt>
                <c:pt idx="9">
                  <c:v>-51.400000000000034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'Inventory &amp; P&amp;L Charts'!$M$1:$M$2</c:f>
              <c:strCache>
                <c:ptCount val="1"/>
                <c:pt idx="0">
                  <c:v>4</c:v>
                </c:pt>
              </c:strCache>
            </c:strRef>
          </c:tx>
          <c:cat>
            <c:strRef>
              <c:f>'Inventory &amp; P&amp;L Charts'!$I$3:$I$13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Charts'!$M$3:$M$13</c:f>
              <c:numCache>
                <c:formatCode>General</c:formatCode>
                <c:ptCount val="10"/>
                <c:pt idx="0">
                  <c:v>3.1999999999999886</c:v>
                </c:pt>
                <c:pt idx="1">
                  <c:v>10</c:v>
                </c:pt>
                <c:pt idx="2">
                  <c:v>9.8000000000000114</c:v>
                </c:pt>
                <c:pt idx="3">
                  <c:v>10</c:v>
                </c:pt>
                <c:pt idx="4">
                  <c:v>10.800000000000011</c:v>
                </c:pt>
                <c:pt idx="5">
                  <c:v>9.6000000000000227</c:v>
                </c:pt>
                <c:pt idx="6">
                  <c:v>11.400000000000034</c:v>
                </c:pt>
                <c:pt idx="7">
                  <c:v>7.6000000000000227</c:v>
                </c:pt>
                <c:pt idx="8">
                  <c:v>5.8000000000000114</c:v>
                </c:pt>
                <c:pt idx="9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'Inventory &amp; P&amp;L Charts'!$N$1:$N$2</c:f>
              <c:strCache>
                <c:ptCount val="1"/>
                <c:pt idx="0">
                  <c:v>5</c:v>
                </c:pt>
              </c:strCache>
            </c:strRef>
          </c:tx>
          <c:cat>
            <c:strRef>
              <c:f>'Inventory &amp; P&amp;L Charts'!$I$3:$I$13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'Inventory &amp; P&amp;L Charts'!$N$3:$N$13</c:f>
              <c:numCache>
                <c:formatCode>General</c:formatCode>
                <c:ptCount val="10"/>
                <c:pt idx="0">
                  <c:v>-1.6000000000000227</c:v>
                </c:pt>
                <c:pt idx="1">
                  <c:v>7</c:v>
                </c:pt>
                <c:pt idx="2">
                  <c:v>8.8000000000000114</c:v>
                </c:pt>
                <c:pt idx="3">
                  <c:v>8.2000000000000455</c:v>
                </c:pt>
                <c:pt idx="4">
                  <c:v>5.8000000000000114</c:v>
                </c:pt>
                <c:pt idx="5">
                  <c:v>4.6000000000000227</c:v>
                </c:pt>
                <c:pt idx="6">
                  <c:v>6.4000000000000341</c:v>
                </c:pt>
                <c:pt idx="7">
                  <c:v>7.2000000000000455</c:v>
                </c:pt>
                <c:pt idx="8">
                  <c:v>4.6000000000000227</c:v>
                </c:pt>
                <c:pt idx="9">
                  <c:v>6.4000000000000341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57568"/>
        <c:axId val="108167552"/>
      </c:lineChart>
      <c:catAx>
        <c:axId val="10815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167552"/>
        <c:crosses val="autoZero"/>
        <c:auto val="1"/>
        <c:lblAlgn val="ctr"/>
        <c:lblOffset val="100"/>
        <c:noMultiLvlLbl val="0"/>
      </c:catAx>
      <c:valAx>
        <c:axId val="10816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157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[trading_game_session_2.xlsx]Correlations Chart!PivotTable10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</c:pivotFmt>
      <c:pivotFmt>
        <c:idx val="2"/>
        <c:marker>
          <c:symbol val="none"/>
        </c:marker>
      </c:pivotFmt>
      <c:pivotFmt>
        <c:idx val="3"/>
      </c:pivotFmt>
      <c:pivotFmt>
        <c:idx val="4"/>
        <c:marker>
          <c:symbol val="none"/>
        </c:marker>
      </c:pivotFmt>
      <c:pivotFmt>
        <c:idx val="5"/>
      </c:pivotFmt>
      <c:pivotFmt>
        <c:idx val="6"/>
      </c:pivotFmt>
      <c:pivotFmt>
        <c:idx val="7"/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</c:pivotFmt>
      <c:pivotFmt>
        <c:idx val="11"/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'Correlations Chart'!$B$1:$B$3</c:f>
              <c:strCache>
                <c:ptCount val="1"/>
                <c:pt idx="0">
                  <c:v>1 - Sum of Inventory</c:v>
                </c:pt>
              </c:strCache>
            </c:strRef>
          </c:tx>
          <c:invertIfNegative val="0"/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Chart'!$B$4:$B$14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</c:numCache>
            </c:numRef>
          </c:val>
        </c:ser>
        <c:ser>
          <c:idx val="2"/>
          <c:order val="2"/>
          <c:tx>
            <c:strRef>
              <c:f>'Correlations Chart'!$D$1:$D$3</c:f>
              <c:strCache>
                <c:ptCount val="1"/>
                <c:pt idx="0">
                  <c:v>2 - Sum of Inventory</c:v>
                </c:pt>
              </c:strCache>
            </c:strRef>
          </c:tx>
          <c:invertIfNegative val="0"/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Chart'!$D$4:$D$14</c:f>
              <c:numCache>
                <c:formatCode>General</c:formatCode>
                <c:ptCount val="10"/>
                <c:pt idx="0">
                  <c:v>-1</c:v>
                </c:pt>
                <c:pt idx="1">
                  <c:v>-2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-2</c:v>
                </c:pt>
                <c:pt idx="9">
                  <c:v>-5</c:v>
                </c:pt>
              </c:numCache>
            </c:numRef>
          </c:val>
        </c:ser>
        <c:ser>
          <c:idx val="4"/>
          <c:order val="4"/>
          <c:tx>
            <c:strRef>
              <c:f>'Correlations Chart'!$F$1:$F$3</c:f>
              <c:strCache>
                <c:ptCount val="1"/>
                <c:pt idx="0">
                  <c:v>3 - Sum of Inventory</c:v>
                </c:pt>
              </c:strCache>
            </c:strRef>
          </c:tx>
          <c:invertIfNegative val="0"/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Chart'!$F$4:$F$14</c:f>
              <c:numCache>
                <c:formatCode>General</c:formatCode>
                <c:ptCount val="10"/>
                <c:pt idx="0">
                  <c:v>-3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-1</c:v>
                </c:pt>
                <c:pt idx="5">
                  <c:v>-2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</c:ser>
        <c:ser>
          <c:idx val="6"/>
          <c:order val="6"/>
          <c:tx>
            <c:strRef>
              <c:f>'Correlations Chart'!$H$1:$H$3</c:f>
              <c:strCache>
                <c:ptCount val="1"/>
                <c:pt idx="0">
                  <c:v>4 - Sum of Inventory</c:v>
                </c:pt>
              </c:strCache>
            </c:strRef>
          </c:tx>
          <c:invertIfNegative val="0"/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Chart'!$H$4:$H$14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-1</c:v>
                </c:pt>
                <c:pt idx="3">
                  <c:v>0</c:v>
                </c:pt>
                <c:pt idx="4">
                  <c:v>-1</c:v>
                </c:pt>
                <c:pt idx="5">
                  <c:v>-2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'Correlations Chart'!$J$1:$J$3</c:f>
              <c:strCache>
                <c:ptCount val="1"/>
                <c:pt idx="0">
                  <c:v>5 - Sum of Inventory</c:v>
                </c:pt>
              </c:strCache>
            </c:strRef>
          </c:tx>
          <c:invertIfNegative val="0"/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Chart'!$J$4:$J$14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-1</c:v>
                </c:pt>
                <c:pt idx="3">
                  <c:v>-4</c:v>
                </c:pt>
                <c:pt idx="4">
                  <c:v>-1</c:v>
                </c:pt>
                <c:pt idx="5">
                  <c:v>-2</c:v>
                </c:pt>
                <c:pt idx="6">
                  <c:v>-3</c:v>
                </c:pt>
                <c:pt idx="7">
                  <c:v>-4</c:v>
                </c:pt>
                <c:pt idx="8">
                  <c:v>-2</c:v>
                </c:pt>
                <c:pt idx="9">
                  <c:v>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85536"/>
        <c:axId val="109587072"/>
      </c:barChart>
      <c:lineChart>
        <c:grouping val="standard"/>
        <c:varyColors val="0"/>
        <c:ser>
          <c:idx val="1"/>
          <c:order val="1"/>
          <c:tx>
            <c:strRef>
              <c:f>'Correlations Chart'!$C$1:$C$3</c:f>
              <c:strCache>
                <c:ptCount val="1"/>
                <c:pt idx="0">
                  <c:v>1 - Sum of P&amp;L</c:v>
                </c:pt>
              </c:strCache>
            </c:strRef>
          </c:tx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Chart'!$C$4:$C$14</c:f>
              <c:numCache>
                <c:formatCode>General</c:formatCode>
                <c:ptCount val="10"/>
                <c:pt idx="0">
                  <c:v>3.1999999999999886</c:v>
                </c:pt>
                <c:pt idx="1">
                  <c:v>10</c:v>
                </c:pt>
                <c:pt idx="2">
                  <c:v>10</c:v>
                </c:pt>
                <c:pt idx="3">
                  <c:v>10.199999999999989</c:v>
                </c:pt>
                <c:pt idx="4">
                  <c:v>11</c:v>
                </c:pt>
                <c:pt idx="5">
                  <c:v>14.599999999999966</c:v>
                </c:pt>
                <c:pt idx="6">
                  <c:v>16.399999999999977</c:v>
                </c:pt>
                <c:pt idx="7">
                  <c:v>13.999999999999943</c:v>
                </c:pt>
                <c:pt idx="8">
                  <c:v>14.799999999999955</c:v>
                </c:pt>
                <c:pt idx="9">
                  <c:v>12.999999999999943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'Correlations Chart'!$E$1:$E$3</c:f>
              <c:strCache>
                <c:ptCount val="1"/>
                <c:pt idx="0">
                  <c:v>2 - Sum of P&amp;L</c:v>
                </c:pt>
              </c:strCache>
            </c:strRef>
          </c:tx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Chart'!$E$4:$E$14</c:f>
              <c:numCache>
                <c:formatCode>General</c:formatCode>
                <c:ptCount val="10"/>
                <c:pt idx="0">
                  <c:v>4.8000000000000114</c:v>
                </c:pt>
                <c:pt idx="1">
                  <c:v>11.600000000000023</c:v>
                </c:pt>
                <c:pt idx="2">
                  <c:v>10.199999999999989</c:v>
                </c:pt>
                <c:pt idx="3">
                  <c:v>12.599999999999966</c:v>
                </c:pt>
                <c:pt idx="4">
                  <c:v>12.599999999999966</c:v>
                </c:pt>
                <c:pt idx="5">
                  <c:v>12.599999999999966</c:v>
                </c:pt>
                <c:pt idx="6">
                  <c:v>14.399999999999977</c:v>
                </c:pt>
                <c:pt idx="7">
                  <c:v>15.199999999999989</c:v>
                </c:pt>
                <c:pt idx="8">
                  <c:v>20.600000000000023</c:v>
                </c:pt>
                <c:pt idx="9">
                  <c:v>30.000000000000057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'Correlations Chart'!$G$1:$G$3</c:f>
              <c:strCache>
                <c:ptCount val="1"/>
                <c:pt idx="0">
                  <c:v>3 - Sum of P&amp;L</c:v>
                </c:pt>
              </c:strCache>
            </c:strRef>
          </c:tx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Chart'!$G$4:$G$14</c:f>
              <c:numCache>
                <c:formatCode>General</c:formatCode>
                <c:ptCount val="10"/>
                <c:pt idx="0">
                  <c:v>-9.5999999999999659</c:v>
                </c:pt>
                <c:pt idx="1">
                  <c:v>-38.600000000000023</c:v>
                </c:pt>
                <c:pt idx="2">
                  <c:v>-38.800000000000011</c:v>
                </c:pt>
                <c:pt idx="3">
                  <c:v>-41</c:v>
                </c:pt>
                <c:pt idx="4">
                  <c:v>-40.199999999999989</c:v>
                </c:pt>
                <c:pt idx="5">
                  <c:v>-41.399999999999977</c:v>
                </c:pt>
                <c:pt idx="6">
                  <c:v>-48.600000000000023</c:v>
                </c:pt>
                <c:pt idx="7">
                  <c:v>-44</c:v>
                </c:pt>
                <c:pt idx="8">
                  <c:v>-45.800000000000011</c:v>
                </c:pt>
                <c:pt idx="9">
                  <c:v>-51.400000000000034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'Correlations Chart'!$I$1:$I$3</c:f>
              <c:strCache>
                <c:ptCount val="1"/>
                <c:pt idx="0">
                  <c:v>4 - Sum of P&amp;L</c:v>
                </c:pt>
              </c:strCache>
            </c:strRef>
          </c:tx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Chart'!$I$4:$I$14</c:f>
              <c:numCache>
                <c:formatCode>General</c:formatCode>
                <c:ptCount val="10"/>
                <c:pt idx="0">
                  <c:v>3.1999999999999886</c:v>
                </c:pt>
                <c:pt idx="1">
                  <c:v>10</c:v>
                </c:pt>
                <c:pt idx="2">
                  <c:v>9.8000000000000114</c:v>
                </c:pt>
                <c:pt idx="3">
                  <c:v>10</c:v>
                </c:pt>
                <c:pt idx="4">
                  <c:v>10.800000000000011</c:v>
                </c:pt>
                <c:pt idx="5">
                  <c:v>9.6000000000000227</c:v>
                </c:pt>
                <c:pt idx="6">
                  <c:v>11.400000000000034</c:v>
                </c:pt>
                <c:pt idx="7">
                  <c:v>7.6000000000000227</c:v>
                </c:pt>
                <c:pt idx="8">
                  <c:v>5.8000000000000114</c:v>
                </c:pt>
                <c:pt idx="9">
                  <c:v>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'Correlations Chart'!$K$1:$K$3</c:f>
              <c:strCache>
                <c:ptCount val="1"/>
                <c:pt idx="0">
                  <c:v>5 - Sum of P&amp;L</c:v>
                </c:pt>
              </c:strCache>
            </c:strRef>
          </c:tx>
          <c:cat>
            <c:strRef>
              <c:f>'Correlations Chart'!$A$4:$A$14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'Correlations Chart'!$K$4:$K$14</c:f>
              <c:numCache>
                <c:formatCode>General</c:formatCode>
                <c:ptCount val="10"/>
                <c:pt idx="0">
                  <c:v>-1.6000000000000227</c:v>
                </c:pt>
                <c:pt idx="1">
                  <c:v>7</c:v>
                </c:pt>
                <c:pt idx="2">
                  <c:v>8.8000000000000114</c:v>
                </c:pt>
                <c:pt idx="3">
                  <c:v>8.2000000000000455</c:v>
                </c:pt>
                <c:pt idx="4">
                  <c:v>5.8000000000000114</c:v>
                </c:pt>
                <c:pt idx="5">
                  <c:v>4.6000000000000227</c:v>
                </c:pt>
                <c:pt idx="6">
                  <c:v>6.4000000000000341</c:v>
                </c:pt>
                <c:pt idx="7">
                  <c:v>7.2000000000000455</c:v>
                </c:pt>
                <c:pt idx="8">
                  <c:v>4.6000000000000227</c:v>
                </c:pt>
                <c:pt idx="9">
                  <c:v>6.4000000000000341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6784"/>
        <c:axId val="109605248"/>
      </c:lineChart>
      <c:catAx>
        <c:axId val="109585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587072"/>
        <c:crosses val="autoZero"/>
        <c:auto val="1"/>
        <c:lblAlgn val="ctr"/>
        <c:lblOffset val="100"/>
        <c:noMultiLvlLbl val="0"/>
      </c:catAx>
      <c:valAx>
        <c:axId val="109587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585536"/>
        <c:crosses val="autoZero"/>
        <c:crossBetween val="between"/>
      </c:valAx>
      <c:valAx>
        <c:axId val="1096052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6784"/>
        <c:crosses val="max"/>
        <c:crossBetween val="between"/>
      </c:valAx>
      <c:catAx>
        <c:axId val="109606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0960524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[trading_game_session_2.xlsx]Score With Closeout!PivotTable1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'Score With Closeout'!$C$10</c:f>
              <c:strCache>
                <c:ptCount val="1"/>
                <c:pt idx="0">
                  <c:v>Sum of Total P&amp;L</c:v>
                </c:pt>
              </c:strCache>
            </c:strRef>
          </c:tx>
          <c:invertIfNegative val="0"/>
          <c:cat>
            <c:strRef>
              <c:f>'Score With Closeout'!$A$11:$A$16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'Score With Closeout'!$C$11:$C$16</c:f>
              <c:numCache>
                <c:formatCode>General</c:formatCode>
                <c:ptCount val="5"/>
                <c:pt idx="0">
                  <c:v>12.999999999999943</c:v>
                </c:pt>
                <c:pt idx="1">
                  <c:v>30.000000000000057</c:v>
                </c:pt>
                <c:pt idx="2">
                  <c:v>-51.400000000000034</c:v>
                </c:pt>
                <c:pt idx="3">
                  <c:v>2</c:v>
                </c:pt>
                <c:pt idx="4">
                  <c:v>6.4000000000000341</c:v>
                </c:pt>
              </c:numCache>
            </c:numRef>
          </c:val>
        </c:ser>
        <c:ser>
          <c:idx val="2"/>
          <c:order val="2"/>
          <c:tx>
            <c:strRef>
              <c:f>'Score With Closeout'!$D$10</c:f>
              <c:strCache>
                <c:ptCount val="1"/>
                <c:pt idx="0">
                  <c:v>Sum of Closeout P&amp;L</c:v>
                </c:pt>
              </c:strCache>
            </c:strRef>
          </c:tx>
          <c:invertIfNegative val="0"/>
          <c:cat>
            <c:strRef>
              <c:f>'Score With Closeout'!$A$11:$A$16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'Score With Closeout'!$D$11:$D$16</c:f>
              <c:numCache>
                <c:formatCode>0.00</c:formatCode>
                <c:ptCount val="5"/>
                <c:pt idx="0">
                  <c:v>-25.999999999999943</c:v>
                </c:pt>
                <c:pt idx="1">
                  <c:v>-19.000000000000057</c:v>
                </c:pt>
                <c:pt idx="2">
                  <c:v>-15.599999999999966</c:v>
                </c:pt>
                <c:pt idx="3">
                  <c:v>0</c:v>
                </c:pt>
                <c:pt idx="4">
                  <c:v>-11.400000000000034</c:v>
                </c:pt>
              </c:numCache>
            </c:numRef>
          </c:val>
        </c:ser>
        <c:ser>
          <c:idx val="3"/>
          <c:order val="3"/>
          <c:tx>
            <c:strRef>
              <c:f>'Score With Closeout'!$E$10</c:f>
              <c:strCache>
                <c:ptCount val="1"/>
                <c:pt idx="0">
                  <c:v>Sum of Total Adjusted P&amp;L</c:v>
                </c:pt>
              </c:strCache>
            </c:strRef>
          </c:tx>
          <c:invertIfNegative val="0"/>
          <c:cat>
            <c:strRef>
              <c:f>'Score With Closeout'!$A$11:$A$16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'Score With Closeout'!$E$11:$E$16</c:f>
              <c:numCache>
                <c:formatCode>0.00</c:formatCode>
                <c:ptCount val="5"/>
                <c:pt idx="0">
                  <c:v>-13</c:v>
                </c:pt>
                <c:pt idx="1">
                  <c:v>11</c:v>
                </c:pt>
                <c:pt idx="2">
                  <c:v>-67</c:v>
                </c:pt>
                <c:pt idx="3">
                  <c:v>2</c:v>
                </c:pt>
                <c:pt idx="4">
                  <c:v>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74016"/>
        <c:axId val="107979904"/>
      </c:barChart>
      <c:lineChart>
        <c:grouping val="standard"/>
        <c:varyColors val="0"/>
        <c:ser>
          <c:idx val="0"/>
          <c:order val="0"/>
          <c:tx>
            <c:strRef>
              <c:f>'Score With Closeout'!$B$10</c:f>
              <c:strCache>
                <c:ptCount val="1"/>
                <c:pt idx="0">
                  <c:v>Sum of Total Ending Inventory</c:v>
                </c:pt>
              </c:strCache>
            </c:strRef>
          </c:tx>
          <c:cat>
            <c:strRef>
              <c:f>'Score With Closeout'!$A$11:$A$16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'Score With Closeout'!$B$11:$B$16</c:f>
              <c:numCache>
                <c:formatCode>General</c:formatCode>
                <c:ptCount val="5"/>
                <c:pt idx="0">
                  <c:v>5</c:v>
                </c:pt>
                <c:pt idx="1">
                  <c:v>-5</c:v>
                </c:pt>
                <c:pt idx="2">
                  <c:v>3</c:v>
                </c:pt>
                <c:pt idx="3">
                  <c:v>0</c:v>
                </c:pt>
                <c:pt idx="4">
                  <c:v>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91424"/>
        <c:axId val="107981440"/>
      </c:lineChart>
      <c:catAx>
        <c:axId val="107974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7979904"/>
        <c:crosses val="autoZero"/>
        <c:auto val="1"/>
        <c:lblAlgn val="ctr"/>
        <c:lblOffset val="100"/>
        <c:noMultiLvlLbl val="0"/>
      </c:catAx>
      <c:valAx>
        <c:axId val="107979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974016"/>
        <c:crosses val="autoZero"/>
        <c:crossBetween val="between"/>
      </c:valAx>
      <c:valAx>
        <c:axId val="1079814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7991424"/>
        <c:crosses val="max"/>
        <c:crossBetween val="between"/>
      </c:valAx>
      <c:catAx>
        <c:axId val="107991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07981440"/>
        <c:crossesAt val="0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428625</xdr:colOff>
      <xdr:row>30</xdr:row>
      <xdr:rowOff>61913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8</xdr:col>
      <xdr:colOff>457200</xdr:colOff>
      <xdr:row>25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495301</xdr:colOff>
      <xdr:row>0</xdr:row>
      <xdr:rowOff>0</xdr:rowOff>
    </xdr:from>
    <xdr:to>
      <xdr:col>16</xdr:col>
      <xdr:colOff>409576</xdr:colOff>
      <xdr:row>25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381000</xdr:colOff>
      <xdr:row>30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38100</xdr:rowOff>
    </xdr:from>
    <xdr:to>
      <xdr:col>10</xdr:col>
      <xdr:colOff>342899</xdr:colOff>
      <xdr:row>55</xdr:row>
      <xdr:rowOff>80963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raig Perler" refreshedDate="40815.603560185184" createdVersion="4" refreshedVersion="4" minRefreshableVersion="3" recordCount="51">
  <cacheSource type="worksheet">
    <worksheetSource ref="A1:D1048576" sheet="Inventory &amp; P&amp;L"/>
  </cacheSource>
  <cacheFields count="4">
    <cacheField name="Round" numFmtId="0">
      <sharedItems containsString="0" containsBlank="1" containsNumber="1" containsInteger="1" minValue="1" maxValue="10" count="11">
        <n v="1"/>
        <n v="2"/>
        <n v="3"/>
        <n v="4"/>
        <n v="5"/>
        <n v="6"/>
        <n v="7"/>
        <n v="8"/>
        <n v="9"/>
        <n v="10"/>
        <m/>
      </sharedItems>
    </cacheField>
    <cacheField name="Venue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Inventory" numFmtId="0">
      <sharedItems containsString="0" containsBlank="1" containsNumber="1" containsInteger="1" minValue="-3" maxValue="5"/>
    </cacheField>
    <cacheField name="P&amp;L" numFmtId="0">
      <sharedItems containsString="0" containsBlank="1" containsNumber="1" minValue="-29.000000000000057" maxValue="9.40000000000003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raig Perler" refreshedDate="40815.60356030093" createdVersion="4" refreshedVersion="4" minRefreshableVersion="3" recordCount="51">
  <cacheSource type="worksheet">
    <worksheetSource ref="A1:E1048576" sheet="Team Bid-Ask"/>
  </cacheSource>
  <cacheFields count="5">
    <cacheField name="Round" numFmtId="0">
      <sharedItems containsString="0" containsBlank="1" containsNumber="1" containsInteger="1" minValue="1" maxValue="10" count="11">
        <n v="1"/>
        <n v="2"/>
        <n v="3"/>
        <n v="4"/>
        <n v="5"/>
        <n v="6"/>
        <n v="7"/>
        <n v="8"/>
        <n v="9"/>
        <n v="10"/>
        <m/>
      </sharedItems>
    </cacheField>
    <cacheField name="Venue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Key" numFmtId="0">
      <sharedItems containsBlank="1"/>
    </cacheField>
    <cacheField name="Bid" numFmtId="0">
      <sharedItems containsString="0" containsBlank="1" containsNumber="1" containsInteger="1" minValue="147" maxValue="167"/>
    </cacheField>
    <cacheField name="Ask" numFmtId="0">
      <sharedItems containsString="0" containsBlank="1" containsNumber="1" containsInteger="1" minValue="157" maxValue="17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raig Perler" refreshedDate="40815.603560532407" createdVersion="4" refreshedVersion="4" minRefreshableVersion="3" recordCount="16">
  <cacheSource type="worksheet">
    <worksheetSource ref="G1:I1048576" sheet="Team Bid-Ask"/>
  </cacheSource>
  <cacheFields count="3">
    <cacheField name="Key" numFmtId="0">
      <sharedItems containsBlank="1"/>
    </cacheField>
    <cacheField name="Venue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_Bid" numFmtId="0">
      <sharedItems containsString="0" containsBlank="1" containsNumber="1" containsInteger="1" minValue="154" maxValue="1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Craig Perler" refreshedDate="40815.603560763891" createdVersion="4" refreshedVersion="4" minRefreshableVersion="3" recordCount="16">
  <cacheSource type="worksheet">
    <worksheetSource ref="K1:M1048576" sheet="Team Bid-Ask"/>
  </cacheSource>
  <cacheFields count="3">
    <cacheField name="Key" numFmtId="0">
      <sharedItems containsBlank="1"/>
    </cacheField>
    <cacheField name="Venue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_Ask" numFmtId="0">
      <sharedItems containsString="0" containsBlank="1" containsNumber="1" containsInteger="1" minValue="164" maxValue="1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Craig Perler" refreshedDate="40815.603757175923" createdVersion="4" refreshedVersion="4" minRefreshableVersion="3" recordCount="5">
  <cacheSource type="worksheet">
    <worksheetSource ref="A1:H6" sheet="Score With Closeout"/>
  </cacheSource>
  <cacheFields count="8">
    <cacheField name="Venue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Total Ending Inventory" numFmtId="0">
      <sharedItems containsSemiMixedTypes="0" containsString="0" containsNumber="1" containsInteger="1" minValue="-5" maxValue="5"/>
    </cacheField>
    <cacheField name="Total P&amp;L" numFmtId="0">
      <sharedItems containsSemiMixedTypes="0" containsString="0" containsNumber="1" minValue="-51.400000000000034" maxValue="30.000000000000057"/>
    </cacheField>
    <cacheField name="Market Price" numFmtId="0">
      <sharedItems containsSemiMixedTypes="0" containsString="0" containsNumber="1" minValue="160.19999999999999" maxValue="160.19999999999999"/>
    </cacheField>
    <cacheField name="Closeout Bid" numFmtId="0">
      <sharedItems containsSemiMixedTypes="0" containsString="0" containsNumber="1" containsInteger="1" minValue="155" maxValue="155"/>
    </cacheField>
    <cacheField name="Closeout Ask" numFmtId="0">
      <sharedItems containsSemiMixedTypes="0" containsString="0" containsNumber="1" containsInteger="1" minValue="164" maxValue="164"/>
    </cacheField>
    <cacheField name="Closeout P&amp;L" numFmtId="0">
      <sharedItems containsSemiMixedTypes="0" containsString="0" containsNumber="1" minValue="-25.999999999999943" maxValue="0"/>
    </cacheField>
    <cacheField name="Total Adjusted P&amp;L" numFmtId="0">
      <sharedItems containsSemiMixedTypes="0" containsString="0" containsNumber="1" containsInteger="1" minValue="-67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n v="1"/>
    <n v="3.1999999999999886"/>
  </r>
  <r>
    <x v="0"/>
    <x v="1"/>
    <n v="-1"/>
    <n v="4.8000000000000114"/>
  </r>
  <r>
    <x v="0"/>
    <x v="2"/>
    <n v="-3"/>
    <n v="-9.5999999999999659"/>
  </r>
  <r>
    <x v="0"/>
    <x v="3"/>
    <n v="1"/>
    <n v="3.1999999999999886"/>
  </r>
  <r>
    <x v="0"/>
    <x v="4"/>
    <n v="2"/>
    <n v="-1.6000000000000227"/>
  </r>
  <r>
    <x v="1"/>
    <x v="0"/>
    <n v="-1"/>
    <n v="6.8000000000000114"/>
  </r>
  <r>
    <x v="1"/>
    <x v="1"/>
    <n v="-1"/>
    <n v="6.8000000000000114"/>
  </r>
  <r>
    <x v="1"/>
    <x v="2"/>
    <n v="5"/>
    <n v="-29.000000000000057"/>
  </r>
  <r>
    <x v="1"/>
    <x v="3"/>
    <n v="-1"/>
    <n v="6.8000000000000114"/>
  </r>
  <r>
    <x v="1"/>
    <x v="4"/>
    <n v="-2"/>
    <n v="8.6000000000000227"/>
  </r>
  <r>
    <x v="2"/>
    <x v="0"/>
    <n v="0"/>
    <n v="0"/>
  </r>
  <r>
    <x v="2"/>
    <x v="1"/>
    <n v="3"/>
    <n v="-1.4000000000000341"/>
  </r>
  <r>
    <x v="2"/>
    <x v="2"/>
    <n v="-1"/>
    <n v="-0.19999999999998863"/>
  </r>
  <r>
    <x v="2"/>
    <x v="3"/>
    <n v="-1"/>
    <n v="-0.19999999999998863"/>
  </r>
  <r>
    <x v="2"/>
    <x v="4"/>
    <n v="-1"/>
    <n v="1.8000000000000114"/>
  </r>
  <r>
    <x v="3"/>
    <x v="0"/>
    <n v="1"/>
    <n v="0.19999999999998863"/>
  </r>
  <r>
    <x v="3"/>
    <x v="1"/>
    <n v="2"/>
    <n v="2.3999999999999773"/>
  </r>
  <r>
    <x v="3"/>
    <x v="2"/>
    <n v="-1"/>
    <n v="-2.1999999999999886"/>
  </r>
  <r>
    <x v="3"/>
    <x v="3"/>
    <n v="1"/>
    <n v="0.19999999999998863"/>
  </r>
  <r>
    <x v="3"/>
    <x v="4"/>
    <n v="-3"/>
    <n v="-0.59999999999996589"/>
  </r>
  <r>
    <x v="4"/>
    <x v="0"/>
    <n v="-1"/>
    <n v="0.80000000000001137"/>
  </r>
  <r>
    <x v="4"/>
    <x v="1"/>
    <n v="0"/>
    <n v="0"/>
  </r>
  <r>
    <x v="4"/>
    <x v="2"/>
    <n v="-1"/>
    <n v="0.80000000000001137"/>
  </r>
  <r>
    <x v="4"/>
    <x v="3"/>
    <n v="-1"/>
    <n v="0.80000000000001137"/>
  </r>
  <r>
    <x v="4"/>
    <x v="4"/>
    <n v="3"/>
    <n v="-2.4000000000000341"/>
  </r>
  <r>
    <x v="5"/>
    <x v="0"/>
    <n v="3"/>
    <n v="3.5999999999999659"/>
  </r>
  <r>
    <x v="5"/>
    <x v="1"/>
    <n v="0"/>
    <n v="0"/>
  </r>
  <r>
    <x v="5"/>
    <x v="2"/>
    <n v="-1"/>
    <n v="-1.1999999999999886"/>
  </r>
  <r>
    <x v="5"/>
    <x v="3"/>
    <n v="-1"/>
    <n v="-1.1999999999999886"/>
  </r>
  <r>
    <x v="5"/>
    <x v="4"/>
    <n v="-1"/>
    <n v="-1.1999999999999886"/>
  </r>
  <r>
    <x v="6"/>
    <x v="0"/>
    <n v="-1"/>
    <n v="1.8000000000000114"/>
  </r>
  <r>
    <x v="6"/>
    <x v="1"/>
    <n v="-1"/>
    <n v="1.8000000000000114"/>
  </r>
  <r>
    <x v="6"/>
    <x v="2"/>
    <n v="4"/>
    <n v="-7.2000000000000455"/>
  </r>
  <r>
    <x v="6"/>
    <x v="3"/>
    <n v="-1"/>
    <n v="1.8000000000000114"/>
  </r>
  <r>
    <x v="6"/>
    <x v="4"/>
    <n v="-1"/>
    <n v="1.8000000000000114"/>
  </r>
  <r>
    <x v="7"/>
    <x v="0"/>
    <n v="3"/>
    <n v="-2.4000000000000341"/>
  </r>
  <r>
    <x v="7"/>
    <x v="1"/>
    <n v="-1"/>
    <n v="0.80000000000001137"/>
  </r>
  <r>
    <x v="7"/>
    <x v="2"/>
    <n v="-2"/>
    <n v="4.6000000000000227"/>
  </r>
  <r>
    <x v="7"/>
    <x v="3"/>
    <n v="1"/>
    <n v="-3.8000000000000114"/>
  </r>
  <r>
    <x v="7"/>
    <x v="4"/>
    <n v="-1"/>
    <n v="0.80000000000001137"/>
  </r>
  <r>
    <x v="8"/>
    <x v="0"/>
    <n v="-1"/>
    <n v="0.80000000000001137"/>
  </r>
  <r>
    <x v="8"/>
    <x v="1"/>
    <n v="-3"/>
    <n v="5.4000000000000341"/>
  </r>
  <r>
    <x v="8"/>
    <x v="2"/>
    <n v="1"/>
    <n v="-1.8000000000000114"/>
  </r>
  <r>
    <x v="8"/>
    <x v="3"/>
    <n v="1"/>
    <n v="-1.8000000000000114"/>
  </r>
  <r>
    <x v="8"/>
    <x v="4"/>
    <n v="2"/>
    <n v="-2.6000000000000227"/>
  </r>
  <r>
    <x v="9"/>
    <x v="0"/>
    <n v="1"/>
    <n v="-1.8000000000000114"/>
  </r>
  <r>
    <x v="9"/>
    <x v="1"/>
    <n v="-3"/>
    <n v="9.4000000000000341"/>
  </r>
  <r>
    <x v="9"/>
    <x v="2"/>
    <n v="2"/>
    <n v="-5.6000000000000227"/>
  </r>
  <r>
    <x v="9"/>
    <x v="3"/>
    <n v="1"/>
    <n v="-3.8000000000000114"/>
  </r>
  <r>
    <x v="9"/>
    <x v="4"/>
    <n v="-1"/>
    <n v="1.8000000000000114"/>
  </r>
  <r>
    <x v="10"/>
    <x v="5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1">
  <r>
    <x v="0"/>
    <x v="0"/>
    <s v="1.1"/>
    <n v="162"/>
    <n v="172"/>
  </r>
  <r>
    <x v="0"/>
    <x v="1"/>
    <s v="1.2"/>
    <n v="158"/>
    <n v="168"/>
  </r>
  <r>
    <x v="0"/>
    <x v="2"/>
    <s v="1.3"/>
    <n v="147"/>
    <n v="157"/>
  </r>
  <r>
    <x v="0"/>
    <x v="3"/>
    <s v="1.4"/>
    <n v="158"/>
    <n v="168"/>
  </r>
  <r>
    <x v="0"/>
    <x v="4"/>
    <s v="1.5"/>
    <n v="165"/>
    <n v="175"/>
  </r>
  <r>
    <x v="1"/>
    <x v="0"/>
    <s v="2.1"/>
    <n v="155"/>
    <n v="165"/>
  </r>
  <r>
    <x v="1"/>
    <x v="1"/>
    <s v="2.2"/>
    <n v="158"/>
    <n v="168"/>
  </r>
  <r>
    <x v="1"/>
    <x v="2"/>
    <s v="2.3"/>
    <n v="167"/>
    <n v="177"/>
  </r>
  <r>
    <x v="1"/>
    <x v="3"/>
    <s v="2.4"/>
    <n v="158"/>
    <n v="168"/>
  </r>
  <r>
    <x v="1"/>
    <x v="4"/>
    <s v="2.5"/>
    <n v="152"/>
    <n v="162"/>
  </r>
  <r>
    <x v="2"/>
    <x v="0"/>
    <s v="3.1"/>
    <n v="160"/>
    <n v="170"/>
  </r>
  <r>
    <x v="2"/>
    <x v="1"/>
    <s v="3.2"/>
    <n v="160"/>
    <n v="170"/>
  </r>
  <r>
    <x v="2"/>
    <x v="2"/>
    <s v="3.3"/>
    <n v="158"/>
    <n v="168"/>
  </r>
  <r>
    <x v="2"/>
    <x v="3"/>
    <s v="3.4"/>
    <n v="155"/>
    <n v="165"/>
  </r>
  <r>
    <x v="2"/>
    <x v="4"/>
    <s v="3.5"/>
    <n v="152"/>
    <n v="162"/>
  </r>
  <r>
    <x v="3"/>
    <x v="0"/>
    <s v="4.1"/>
    <n v="157"/>
    <n v="167"/>
  </r>
  <r>
    <x v="3"/>
    <x v="1"/>
    <s v="4.2"/>
    <n v="158"/>
    <n v="168"/>
  </r>
  <r>
    <x v="3"/>
    <x v="2"/>
    <s v="4.3"/>
    <n v="155"/>
    <n v="165"/>
  </r>
  <r>
    <x v="3"/>
    <x v="3"/>
    <s v="4.4"/>
    <n v="155"/>
    <n v="165"/>
  </r>
  <r>
    <x v="3"/>
    <x v="4"/>
    <s v="4.5"/>
    <n v="150"/>
    <n v="160"/>
  </r>
  <r>
    <x v="4"/>
    <x v="0"/>
    <s v="5.1"/>
    <n v="156"/>
    <n v="166"/>
  </r>
  <r>
    <x v="4"/>
    <x v="1"/>
    <s v="5.2"/>
    <n v="156"/>
    <n v="166"/>
  </r>
  <r>
    <x v="4"/>
    <x v="2"/>
    <s v="5.3"/>
    <n v="157"/>
    <n v="167"/>
  </r>
  <r>
    <x v="4"/>
    <x v="3"/>
    <s v="5.4"/>
    <n v="156"/>
    <n v="166"/>
  </r>
  <r>
    <x v="4"/>
    <x v="4"/>
    <s v="5.5"/>
    <n v="161"/>
    <n v="171"/>
  </r>
  <r>
    <x v="5"/>
    <x v="0"/>
    <s v="6.1"/>
    <n v="159"/>
    <n v="169"/>
  </r>
  <r>
    <x v="5"/>
    <x v="1"/>
    <s v="6.2"/>
    <n v="154"/>
    <n v="164"/>
  </r>
  <r>
    <x v="5"/>
    <x v="2"/>
    <s v="6.3"/>
    <n v="158"/>
    <n v="168"/>
  </r>
  <r>
    <x v="5"/>
    <x v="3"/>
    <s v="6.4"/>
    <n v="156"/>
    <n v="166"/>
  </r>
  <r>
    <x v="5"/>
    <x v="4"/>
    <s v="6.5"/>
    <n v="158"/>
    <n v="168"/>
  </r>
  <r>
    <x v="6"/>
    <x v="0"/>
    <s v="7.1"/>
    <n v="159"/>
    <n v="169"/>
  </r>
  <r>
    <x v="6"/>
    <x v="1"/>
    <s v="7.2"/>
    <n v="159"/>
    <n v="169"/>
  </r>
  <r>
    <x v="6"/>
    <x v="2"/>
    <s v="7.3"/>
    <n v="162"/>
    <n v="172"/>
  </r>
  <r>
    <x v="6"/>
    <x v="3"/>
    <s v="7.4"/>
    <n v="157"/>
    <n v="167"/>
  </r>
  <r>
    <x v="6"/>
    <x v="4"/>
    <s v="7.5"/>
    <n v="159"/>
    <n v="169"/>
  </r>
  <r>
    <x v="7"/>
    <x v="0"/>
    <s v="8.1"/>
    <n v="161"/>
    <n v="171"/>
  </r>
  <r>
    <x v="7"/>
    <x v="1"/>
    <s v="8.2"/>
    <n v="156"/>
    <n v="166"/>
  </r>
  <r>
    <x v="7"/>
    <x v="2"/>
    <s v="8.3"/>
    <n v="154"/>
    <n v="164"/>
  </r>
  <r>
    <x v="7"/>
    <x v="3"/>
    <s v="8.4"/>
    <n v="158"/>
    <n v="168"/>
  </r>
  <r>
    <x v="7"/>
    <x v="4"/>
    <s v="8.5"/>
    <n v="158"/>
    <n v="168"/>
  </r>
  <r>
    <x v="8"/>
    <x v="0"/>
    <s v="9.1"/>
    <n v="157"/>
    <n v="167"/>
  </r>
  <r>
    <x v="8"/>
    <x v="1"/>
    <s v="9.2"/>
    <n v="152"/>
    <n v="162"/>
  </r>
  <r>
    <x v="8"/>
    <x v="2"/>
    <s v="9.3"/>
    <n v="159"/>
    <n v="169"/>
  </r>
  <r>
    <x v="8"/>
    <x v="3"/>
    <s v="9.4"/>
    <n v="155"/>
    <n v="165"/>
  </r>
  <r>
    <x v="8"/>
    <x v="4"/>
    <s v="9.5"/>
    <n v="161"/>
    <n v="171"/>
  </r>
  <r>
    <x v="9"/>
    <x v="0"/>
    <s v="10.1"/>
    <n v="162"/>
    <n v="172"/>
  </r>
  <r>
    <x v="9"/>
    <x v="1"/>
    <s v="10.2"/>
    <n v="154"/>
    <n v="164"/>
  </r>
  <r>
    <x v="9"/>
    <x v="2"/>
    <s v="10.3"/>
    <n v="162"/>
    <n v="172"/>
  </r>
  <r>
    <x v="9"/>
    <x v="3"/>
    <s v="10.4"/>
    <n v="155"/>
    <n v="165"/>
  </r>
  <r>
    <x v="9"/>
    <x v="4"/>
    <s v="10.5"/>
    <n v="158"/>
    <n v="168"/>
  </r>
  <r>
    <x v="10"/>
    <x v="5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">
  <r>
    <s v="10.1"/>
    <x v="0"/>
    <n v="162"/>
  </r>
  <r>
    <s v="10.2"/>
    <x v="1"/>
    <n v="154"/>
  </r>
  <r>
    <s v="10.3"/>
    <x v="2"/>
    <n v="162"/>
  </r>
  <r>
    <s v="10.4"/>
    <x v="3"/>
    <n v="155"/>
  </r>
  <r>
    <s v="10.5"/>
    <x v="4"/>
    <n v="158"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6">
  <r>
    <s v="10.1"/>
    <x v="0"/>
    <n v="172"/>
  </r>
  <r>
    <s v="10.2"/>
    <x v="1"/>
    <n v="164"/>
  </r>
  <r>
    <s v="10.3"/>
    <x v="2"/>
    <n v="172"/>
  </r>
  <r>
    <s v="10.4"/>
    <x v="3"/>
    <n v="165"/>
  </r>
  <r>
    <s v="10.5"/>
    <x v="4"/>
    <n v="168"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  <r>
    <m/>
    <x v="5"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">
  <r>
    <x v="0"/>
    <n v="5"/>
    <n v="12.999999999999943"/>
    <n v="160.19999999999999"/>
    <n v="155"/>
    <n v="164"/>
    <n v="-25.999999999999943"/>
    <n v="-13"/>
  </r>
  <r>
    <x v="1"/>
    <n v="-5"/>
    <n v="30.000000000000057"/>
    <n v="160.19999999999999"/>
    <n v="155"/>
    <n v="164"/>
    <n v="-19.000000000000057"/>
    <n v="11"/>
  </r>
  <r>
    <x v="2"/>
    <n v="3"/>
    <n v="-51.400000000000034"/>
    <n v="160.19999999999999"/>
    <n v="155"/>
    <n v="164"/>
    <n v="-15.599999999999966"/>
    <n v="-67"/>
  </r>
  <r>
    <x v="3"/>
    <n v="0"/>
    <n v="2"/>
    <n v="160.19999999999999"/>
    <n v="155"/>
    <n v="164"/>
    <n v="0"/>
    <n v="2"/>
  </r>
  <r>
    <x v="4"/>
    <n v="-3"/>
    <n v="6.4000000000000341"/>
    <n v="160.19999999999999"/>
    <n v="155"/>
    <n v="164"/>
    <n v="-11.400000000000034"/>
    <n v="-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5" cacheId="69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outline="1" outlineData="1" multipleFieldFilters="0" rowHeaderCaption="Venue">
  <location ref="E4:F9" firstHeaderRow="1" firstDataRow="1" firstDataCol="1"/>
  <pivotFields count="3">
    <pivotField showAll="0"/>
    <pivotField axis="axisRow" showAll="0" sortType="ascending">
      <items count="7">
        <item x="0"/>
        <item x="1"/>
        <item x="2"/>
        <item h="1" x="5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1"/>
  </rowFields>
  <rowItems count="5">
    <i>
      <x v="1"/>
    </i>
    <i>
      <x v="4"/>
    </i>
    <i>
      <x v="5"/>
    </i>
    <i>
      <x v="2"/>
    </i>
    <i>
      <x/>
    </i>
  </rowItems>
  <colItems count="1">
    <i/>
  </colItems>
  <dataFields count="1">
    <dataField name="Ask" fld="2" baseField="1" baseItem="0"/>
  </dataFields>
  <formats count="2">
    <format dxfId="4">
      <pivotArea type="all" dataOnly="0" outline="0" fieldPosition="0"/>
    </format>
    <format dxfId="5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66" applyNumberFormats="0" applyBorderFormats="0" applyFontFormats="0" applyPatternFormats="0" applyAlignmentFormats="0" applyWidthHeightFormats="1" dataCaption="Values" updatedVersion="4" minRefreshableVersion="3" useAutoFormatting="1" rowGrandTotals="0" colGrandTotals="0" itemPrintTitles="1" createdVersion="4" indent="0" outline="1" outlineData="1" multipleFieldFilters="0" rowHeaderCaption="Venue">
  <location ref="A4:B9" firstHeaderRow="1" firstDataRow="1" firstDataCol="1"/>
  <pivotFields count="3">
    <pivotField showAll="0"/>
    <pivotField axis="axisRow" showAll="0" sortType="descending" defaultSubtotal="0">
      <items count="6">
        <item x="0"/>
        <item x="1"/>
        <item x="2"/>
        <item h="1" x="5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1"/>
  </rowFields>
  <rowItems count="5">
    <i>
      <x/>
    </i>
    <i>
      <x v="2"/>
    </i>
    <i>
      <x v="5"/>
    </i>
    <i>
      <x v="4"/>
    </i>
    <i>
      <x v="1"/>
    </i>
  </rowItems>
  <colItems count="1">
    <i/>
  </colItems>
  <dataFields count="1">
    <dataField name="Bid" fld="2" baseField="1" baseItem="0"/>
  </dataFields>
  <formats count="2">
    <format dxfId="6">
      <pivotArea type="all" dataOnly="0" outline="0" fieldPosition="0"/>
    </format>
    <format dxfId="7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9" cacheId="6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3:M16" firstHeaderRow="1" firstDataRow="3" firstDataCol="1"/>
  <pivotFields count="5">
    <pivotField axis="axisRow" showAll="0">
      <items count="12">
        <item x="0"/>
        <item x="1"/>
        <item h="1" x="10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7">
        <item x="0"/>
        <item x="1"/>
        <item x="2"/>
        <item h="1" x="5"/>
        <item x="3"/>
        <item x="4"/>
        <item t="default"/>
      </items>
    </pivotField>
    <pivotField showAll="0"/>
    <pivotField dataField="1" showAll="0"/>
    <pivotField dataField="1" showAll="0"/>
  </pivotFields>
  <rowFields count="1">
    <field x="0"/>
  </rowFields>
  <rowItems count="11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1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Sum of Bid" fld="3" baseField="0" baseItem="0"/>
    <dataField name="Sum of Ask" fld="4" baseField="0" baseItem="0"/>
  </dataFields>
  <chartFormats count="1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8" cacheId="5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I1:O13" firstHeaderRow="1" firstDataRow="2" firstDataCol="1"/>
  <pivotFields count="4">
    <pivotField axis="axisRow" showAll="0">
      <items count="12">
        <item x="0"/>
        <item x="1"/>
        <item x="2"/>
        <item x="3"/>
        <item h="1" x="10"/>
        <item x="4"/>
        <item x="5"/>
        <item x="6"/>
        <item x="7"/>
        <item x="8"/>
        <item x="9"/>
        <item t="default"/>
      </items>
    </pivotField>
    <pivotField axis="axisCol" showAll="0">
      <items count="7">
        <item x="0"/>
        <item x="1"/>
        <item x="2"/>
        <item h="1" x="5"/>
        <item x="3"/>
        <item x="4"/>
        <item t="default"/>
      </items>
    </pivotField>
    <pivotField showAll="0"/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"/>
  </colFields>
  <colItems count="6">
    <i>
      <x/>
    </i>
    <i>
      <x v="1"/>
    </i>
    <i>
      <x v="2"/>
    </i>
    <i>
      <x v="4"/>
    </i>
    <i>
      <x v="5"/>
    </i>
    <i t="grand">
      <x/>
    </i>
  </colItems>
  <dataFields count="1">
    <dataField name="Sum of P&amp;L" fld="3" showDataAs="runTotal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7" cacheId="5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G15" firstHeaderRow="1" firstDataRow="2" firstDataCol="1"/>
  <pivotFields count="4">
    <pivotField axis="axisRow" outline="0" showAll="0" defaultSubtotal="0">
      <items count="11">
        <item x="0"/>
        <item x="1"/>
        <item x="2"/>
        <item x="3"/>
        <item h="1" x="10"/>
        <item x="4"/>
        <item x="5"/>
        <item x="6"/>
        <item x="7"/>
        <item x="8"/>
        <item x="9"/>
      </items>
    </pivotField>
    <pivotField axis="axisCol" outline="0" showAll="0" defaultSubtotal="0">
      <items count="6">
        <item x="0"/>
        <item x="1"/>
        <item x="2"/>
        <item h="1" x="5"/>
        <item x="3"/>
        <item x="4"/>
      </items>
    </pivotField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"/>
  </colFields>
  <colItems count="6">
    <i>
      <x/>
    </i>
    <i>
      <x v="1"/>
    </i>
    <i>
      <x v="2"/>
    </i>
    <i>
      <x v="4"/>
    </i>
    <i>
      <x v="5"/>
    </i>
    <i t="grand">
      <x/>
    </i>
  </colItems>
  <dataFields count="1">
    <dataField name="Sum of Inventory" fld="2" showDataAs="runTotal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0" cacheId="5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M14" firstHeaderRow="1" firstDataRow="3" firstDataCol="1"/>
  <pivotFields count="4">
    <pivotField axis="axisRow" showAll="0">
      <items count="12">
        <item x="0"/>
        <item x="1"/>
        <item x="2"/>
        <item x="3"/>
        <item h="1" x="10"/>
        <item x="4"/>
        <item x="5"/>
        <item x="6"/>
        <item x="7"/>
        <item x="8"/>
        <item x="9"/>
        <item t="default"/>
      </items>
    </pivotField>
    <pivotField axis="axisCol" showAll="0">
      <items count="7">
        <item x="0"/>
        <item x="1"/>
        <item x="2"/>
        <item h="1" x="5"/>
        <item x="3"/>
        <item x="4"/>
        <item t="default"/>
      </items>
    </pivotField>
    <pivotField dataField="1" showAll="0"/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1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Sum of Inventory" fld="2" showDataAs="runTotal" baseField="0" baseItem="0"/>
    <dataField name="Sum of P&amp;L" fld="3" showDataAs="runTotal" baseField="0" baseItem="0"/>
  </dataFields>
  <chartFormats count="1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" cacheId="7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3" rowHeaderCaption="Venue">
  <location ref="A10:E16" firstHeaderRow="0" firstDataRow="1" firstDataCol="1"/>
  <pivotFields count="8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showAll="0"/>
    <pivotField showAll="0"/>
    <pivotField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otal Ending Inventory" fld="1" baseField="0" baseItem="0"/>
    <dataField name="Sum of Total P&amp;L" fld="2" baseField="0" baseItem="0"/>
    <dataField name="Sum of Closeout P&amp;L" fld="6" baseField="0" baseItem="0" numFmtId="2"/>
    <dataField name="Sum of Total Adjusted P&amp;L" fld="7" baseField="0" baseItem="0" numFmtId="2"/>
  </dataFields>
  <chartFormats count="4">
    <chartFormat chart="2" format="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B1" zoomScale="200" zoomScaleNormal="200" workbookViewId="0">
      <selection activeCell="B2" sqref="B2"/>
    </sheetView>
    <sheetView tabSelected="1" zoomScale="200" zoomScaleNormal="200" workbookViewId="1">
      <pane ySplit="4" topLeftCell="A5" activePane="bottomLeft" state="frozen"/>
      <selection activeCell="I1" sqref="I1"/>
      <selection pane="bottomLeft" activeCell="A5" sqref="A5"/>
    </sheetView>
  </sheetViews>
  <sheetFormatPr defaultRowHeight="10.5" x14ac:dyDescent="0.15"/>
  <cols>
    <col min="1" max="1" width="8.28515625" style="1" customWidth="1"/>
    <col min="2" max="2" width="3.5703125" style="1" customWidth="1"/>
    <col min="3" max="3" width="6.42578125" style="1" bestFit="1" customWidth="1"/>
    <col min="4" max="4" width="9.140625" style="1"/>
    <col min="5" max="5" width="8.28515625" style="1" customWidth="1"/>
    <col min="6" max="6" width="4" style="1" customWidth="1"/>
    <col min="7" max="7" width="6.42578125" style="1" bestFit="1" customWidth="1"/>
    <col min="8" max="8" width="9.140625" style="1"/>
    <col min="9" max="9" width="6.7109375" style="1" bestFit="1" customWidth="1"/>
    <col min="10" max="11" width="6.140625" style="1" bestFit="1" customWidth="1"/>
    <col min="12" max="12" width="8.7109375" style="1" bestFit="1" customWidth="1"/>
    <col min="13" max="13" width="5.42578125" style="1" bestFit="1" customWidth="1"/>
    <col min="14" max="15" width="11.5703125" style="1" hidden="1" customWidth="1"/>
    <col min="16" max="16384" width="9.140625" style="1"/>
  </cols>
  <sheetData>
    <row r="1" spans="1:15" x14ac:dyDescent="0.15">
      <c r="A1" s="5" t="s">
        <v>2</v>
      </c>
      <c r="B1" s="1">
        <v>10</v>
      </c>
    </row>
    <row r="3" spans="1:15" x14ac:dyDescent="0.15">
      <c r="A3" s="16" t="s">
        <v>3</v>
      </c>
      <c r="B3" s="17"/>
      <c r="C3" s="17"/>
      <c r="D3" s="17"/>
      <c r="E3" s="17"/>
      <c r="F3" s="17"/>
      <c r="G3" s="18"/>
      <c r="I3" s="16" t="s">
        <v>13</v>
      </c>
      <c r="J3" s="17"/>
      <c r="K3" s="17"/>
      <c r="L3" s="17"/>
      <c r="M3" s="18"/>
    </row>
    <row r="4" spans="1:15" x14ac:dyDescent="0.15">
      <c r="A4" s="11" t="s">
        <v>4</v>
      </c>
      <c r="B4" s="12" t="s">
        <v>0</v>
      </c>
      <c r="C4" s="6" t="s">
        <v>5</v>
      </c>
      <c r="E4" s="11" t="s">
        <v>4</v>
      </c>
      <c r="F4" s="12" t="s">
        <v>1</v>
      </c>
      <c r="G4" s="6" t="s">
        <v>5</v>
      </c>
      <c r="I4" s="6" t="s">
        <v>2</v>
      </c>
      <c r="J4" s="6" t="s">
        <v>14</v>
      </c>
      <c r="K4" s="6" t="s">
        <v>15</v>
      </c>
      <c r="L4" s="6" t="s">
        <v>16</v>
      </c>
      <c r="M4" s="6" t="s">
        <v>17</v>
      </c>
      <c r="N4" s="7" t="s">
        <v>22</v>
      </c>
      <c r="O4" s="7" t="s">
        <v>23</v>
      </c>
    </row>
    <row r="5" spans="1:15" x14ac:dyDescent="0.15">
      <c r="A5" s="13">
        <v>1</v>
      </c>
      <c r="B5" s="14">
        <v>162</v>
      </c>
      <c r="C5" s="8">
        <v>1</v>
      </c>
      <c r="E5" s="13">
        <v>2</v>
      </c>
      <c r="F5" s="14">
        <v>164</v>
      </c>
      <c r="G5" s="8">
        <v>1</v>
      </c>
      <c r="I5" s="1">
        <v>1</v>
      </c>
      <c r="J5" s="9">
        <v>1</v>
      </c>
      <c r="K5" s="9">
        <v>3</v>
      </c>
      <c r="L5" s="1">
        <v>1</v>
      </c>
      <c r="M5" s="9">
        <v>157</v>
      </c>
      <c r="N5" s="1">
        <f>O5*-1</f>
        <v>3.1999999999999886</v>
      </c>
      <c r="O5" s="1">
        <f>M5-'Inventory &amp; P&amp;L'!$K$6</f>
        <v>-3.1999999999999886</v>
      </c>
    </row>
    <row r="6" spans="1:15" x14ac:dyDescent="0.15">
      <c r="A6" s="13">
        <v>3</v>
      </c>
      <c r="B6" s="14">
        <v>162</v>
      </c>
      <c r="C6" s="8">
        <v>1</v>
      </c>
      <c r="E6" s="13">
        <v>4</v>
      </c>
      <c r="F6" s="14">
        <v>165</v>
      </c>
      <c r="G6" s="8">
        <v>1</v>
      </c>
      <c r="I6" s="1">
        <f>IF(COUNTIF($I$5:I5,I5)=5, I5+1, I5)</f>
        <v>1</v>
      </c>
      <c r="J6" s="9">
        <v>5</v>
      </c>
      <c r="K6" s="9">
        <v>2</v>
      </c>
      <c r="L6" s="1">
        <v>1</v>
      </c>
      <c r="M6" s="9">
        <v>165</v>
      </c>
      <c r="N6" s="1">
        <f t="shared" ref="N6:N54" si="0">O6*-1</f>
        <v>-4.8000000000000114</v>
      </c>
      <c r="O6" s="1">
        <f>M6-'Inventory &amp; P&amp;L'!$K$6</f>
        <v>4.8000000000000114</v>
      </c>
    </row>
    <row r="7" spans="1:15" x14ac:dyDescent="0.15">
      <c r="A7" s="13">
        <v>5</v>
      </c>
      <c r="B7" s="14">
        <v>158</v>
      </c>
      <c r="C7" s="8">
        <v>1</v>
      </c>
      <c r="E7" s="13">
        <v>5</v>
      </c>
      <c r="F7" s="14">
        <v>168</v>
      </c>
      <c r="G7" s="8">
        <v>1</v>
      </c>
      <c r="I7" s="1">
        <f>IF(COUNTIF($I$5:I6,I6)=5, I6+1, I6)</f>
        <v>1</v>
      </c>
      <c r="J7" s="9">
        <v>3</v>
      </c>
      <c r="K7" s="9">
        <v>3</v>
      </c>
      <c r="L7" s="1">
        <v>1</v>
      </c>
      <c r="M7" s="9">
        <v>157</v>
      </c>
      <c r="N7" s="1">
        <f t="shared" si="0"/>
        <v>3.1999999999999886</v>
      </c>
      <c r="O7" s="1">
        <f>M7-'Inventory &amp; P&amp;L'!$K$6</f>
        <v>-3.1999999999999886</v>
      </c>
    </row>
    <row r="8" spans="1:15" x14ac:dyDescent="0.15">
      <c r="A8" s="13">
        <v>4</v>
      </c>
      <c r="B8" s="14">
        <v>155</v>
      </c>
      <c r="C8" s="8">
        <v>1</v>
      </c>
      <c r="E8" s="13">
        <v>3</v>
      </c>
      <c r="F8" s="14">
        <v>172</v>
      </c>
      <c r="G8" s="8">
        <v>1</v>
      </c>
      <c r="I8" s="1">
        <f>IF(COUNTIF($I$5:I7,I7)=5, I7+1, I7)</f>
        <v>1</v>
      </c>
      <c r="J8" s="9">
        <v>4</v>
      </c>
      <c r="K8" s="9">
        <v>3</v>
      </c>
      <c r="L8" s="1">
        <v>1</v>
      </c>
      <c r="M8" s="9">
        <v>157</v>
      </c>
      <c r="N8" s="1">
        <f t="shared" si="0"/>
        <v>3.1999999999999886</v>
      </c>
      <c r="O8" s="1">
        <f>M8-'Inventory &amp; P&amp;L'!$K$6</f>
        <v>-3.1999999999999886</v>
      </c>
    </row>
    <row r="9" spans="1:15" x14ac:dyDescent="0.15">
      <c r="A9" s="13">
        <v>2</v>
      </c>
      <c r="B9" s="14">
        <v>154</v>
      </c>
      <c r="C9" s="8">
        <v>1</v>
      </c>
      <c r="E9" s="13">
        <v>1</v>
      </c>
      <c r="F9" s="14">
        <v>172</v>
      </c>
      <c r="G9" s="8">
        <v>1</v>
      </c>
      <c r="I9" s="1">
        <f>IF(COUNTIF($I$5:I8,I8)=5, I8+1, I8)</f>
        <v>1</v>
      </c>
      <c r="J9" s="9">
        <v>5</v>
      </c>
      <c r="K9" s="9">
        <v>3</v>
      </c>
      <c r="L9" s="1">
        <v>1</v>
      </c>
      <c r="M9" s="9">
        <v>157</v>
      </c>
      <c r="N9" s="1">
        <f t="shared" si="0"/>
        <v>3.1999999999999886</v>
      </c>
      <c r="O9" s="1">
        <f>M9-'Inventory &amp; P&amp;L'!$K$6</f>
        <v>-3.1999999999999886</v>
      </c>
    </row>
    <row r="10" spans="1:15" x14ac:dyDescent="0.15">
      <c r="I10" s="1">
        <f>IF(COUNTIF($I$5:I9,I9)=5, I9+1, I9)</f>
        <v>2</v>
      </c>
      <c r="J10" s="9">
        <v>3</v>
      </c>
      <c r="K10" s="9">
        <v>1</v>
      </c>
      <c r="L10" s="1">
        <v>1</v>
      </c>
      <c r="M10" s="9">
        <v>167</v>
      </c>
      <c r="N10" s="1">
        <f t="shared" si="0"/>
        <v>-6.8000000000000114</v>
      </c>
      <c r="O10" s="1">
        <f>M10-'Inventory &amp; P&amp;L'!$K$6</f>
        <v>6.8000000000000114</v>
      </c>
    </row>
    <row r="11" spans="1:15" x14ac:dyDescent="0.15">
      <c r="I11" s="1">
        <f>IF(COUNTIF($I$5:I10,I10)=5, I10+1, I10)</f>
        <v>2</v>
      </c>
      <c r="J11" s="9">
        <v>3</v>
      </c>
      <c r="K11" s="9">
        <v>2</v>
      </c>
      <c r="L11" s="1">
        <v>1</v>
      </c>
      <c r="M11" s="9">
        <v>167</v>
      </c>
      <c r="N11" s="1">
        <f t="shared" si="0"/>
        <v>-6.8000000000000114</v>
      </c>
      <c r="O11" s="1">
        <f>M11-'Inventory &amp; P&amp;L'!$K$6</f>
        <v>6.8000000000000114</v>
      </c>
    </row>
    <row r="12" spans="1:15" x14ac:dyDescent="0.15">
      <c r="I12" s="1">
        <f>IF(COUNTIF($I$5:I11,I11)=5, I11+1, I11)</f>
        <v>2</v>
      </c>
      <c r="J12" s="9">
        <v>3</v>
      </c>
      <c r="K12" s="9">
        <v>5</v>
      </c>
      <c r="L12" s="1">
        <v>1</v>
      </c>
      <c r="M12" s="9">
        <v>162</v>
      </c>
      <c r="N12" s="1">
        <f t="shared" si="0"/>
        <v>-1.8000000000000114</v>
      </c>
      <c r="O12" s="1">
        <f>M12-'Inventory &amp; P&amp;L'!$K$6</f>
        <v>1.8000000000000114</v>
      </c>
    </row>
    <row r="13" spans="1:15" x14ac:dyDescent="0.15">
      <c r="I13" s="1">
        <f>IF(COUNTIF($I$5:I12,I12)=5, I12+1, I12)</f>
        <v>2</v>
      </c>
      <c r="J13" s="9">
        <v>3</v>
      </c>
      <c r="K13" s="9">
        <v>4</v>
      </c>
      <c r="L13" s="1">
        <v>1</v>
      </c>
      <c r="M13" s="9">
        <v>167</v>
      </c>
      <c r="N13" s="1">
        <f t="shared" si="0"/>
        <v>-6.8000000000000114</v>
      </c>
      <c r="O13" s="1">
        <f>M13-'Inventory &amp; P&amp;L'!$K$6</f>
        <v>6.8000000000000114</v>
      </c>
    </row>
    <row r="14" spans="1:15" x14ac:dyDescent="0.15">
      <c r="I14" s="1">
        <f>IF(COUNTIF($I$5:I13,I13)=5, I13+1, I13)</f>
        <v>2</v>
      </c>
      <c r="J14" s="9">
        <v>3</v>
      </c>
      <c r="K14" s="9">
        <v>5</v>
      </c>
      <c r="L14" s="1">
        <v>1</v>
      </c>
      <c r="M14" s="9">
        <v>167</v>
      </c>
      <c r="N14" s="1">
        <f t="shared" si="0"/>
        <v>-6.8000000000000114</v>
      </c>
      <c r="O14" s="1">
        <f>M14-'Inventory &amp; P&amp;L'!$K$6</f>
        <v>6.8000000000000114</v>
      </c>
    </row>
    <row r="15" spans="1:15" x14ac:dyDescent="0.15">
      <c r="I15" s="1">
        <f>IF(COUNTIF($I$5:I14,I14)=5, I14+1, I14)</f>
        <v>3</v>
      </c>
      <c r="J15" s="9">
        <v>2</v>
      </c>
      <c r="K15" s="9">
        <v>1</v>
      </c>
      <c r="L15" s="1">
        <v>1</v>
      </c>
      <c r="M15" s="9">
        <v>160</v>
      </c>
      <c r="N15" s="1">
        <f t="shared" si="0"/>
        <v>0.19999999999998863</v>
      </c>
      <c r="O15" s="1">
        <f>M15-'Inventory &amp; P&amp;L'!$K$6</f>
        <v>-0.19999999999998863</v>
      </c>
    </row>
    <row r="16" spans="1:15" x14ac:dyDescent="0.15">
      <c r="I16" s="1">
        <f>IF(COUNTIF($I$5:I15,I15)=5, I15+1, I15)</f>
        <v>3</v>
      </c>
      <c r="J16" s="9">
        <v>2</v>
      </c>
      <c r="K16" s="9">
        <v>5</v>
      </c>
      <c r="L16" s="1">
        <v>1</v>
      </c>
      <c r="M16" s="9">
        <v>162</v>
      </c>
      <c r="N16" s="1">
        <f t="shared" si="0"/>
        <v>-1.8000000000000114</v>
      </c>
      <c r="O16" s="1">
        <f>M16-'Inventory &amp; P&amp;L'!$K$6</f>
        <v>1.8000000000000114</v>
      </c>
    </row>
    <row r="17" spans="9:15" x14ac:dyDescent="0.15">
      <c r="I17" s="1">
        <f>IF(COUNTIF($I$5:I16,I16)=5, I16+1, I16)</f>
        <v>3</v>
      </c>
      <c r="J17" s="9">
        <v>1</v>
      </c>
      <c r="K17" s="9">
        <v>3</v>
      </c>
      <c r="L17" s="1">
        <v>1</v>
      </c>
      <c r="M17" s="9">
        <v>160</v>
      </c>
      <c r="N17" s="1">
        <f t="shared" si="0"/>
        <v>0.19999999999998863</v>
      </c>
      <c r="O17" s="1">
        <f>M17-'Inventory &amp; P&amp;L'!$K$6</f>
        <v>-0.19999999999998863</v>
      </c>
    </row>
    <row r="18" spans="9:15" x14ac:dyDescent="0.15">
      <c r="I18" s="1">
        <f>IF(COUNTIF($I$5:I17,I17)=5, I17+1, I17)</f>
        <v>3</v>
      </c>
      <c r="J18" s="9">
        <v>2</v>
      </c>
      <c r="K18" s="9">
        <v>4</v>
      </c>
      <c r="L18" s="1">
        <v>1</v>
      </c>
      <c r="M18" s="9">
        <v>160</v>
      </c>
      <c r="N18" s="1">
        <f t="shared" si="0"/>
        <v>0.19999999999998863</v>
      </c>
      <c r="O18" s="1">
        <f>M18-'Inventory &amp; P&amp;L'!$K$6</f>
        <v>-0.19999999999998863</v>
      </c>
    </row>
    <row r="19" spans="9:15" x14ac:dyDescent="0.15">
      <c r="I19" s="1">
        <f>IF(COUNTIF($I$5:I18,I18)=5, I18+1, I18)</f>
        <v>3</v>
      </c>
      <c r="J19" s="9">
        <v>5</v>
      </c>
      <c r="K19" s="9">
        <v>5</v>
      </c>
      <c r="L19" s="1">
        <v>1</v>
      </c>
      <c r="M19" s="9">
        <v>162</v>
      </c>
      <c r="N19" s="1">
        <f t="shared" si="0"/>
        <v>-1.8000000000000114</v>
      </c>
      <c r="O19" s="1">
        <f>M19-'Inventory &amp; P&amp;L'!$K$6</f>
        <v>1.8000000000000114</v>
      </c>
    </row>
    <row r="20" spans="9:15" x14ac:dyDescent="0.15">
      <c r="I20" s="1">
        <f>IF(COUNTIF($I$5:I19,I19)=5, I19+1, I19)</f>
        <v>4</v>
      </c>
      <c r="J20" s="9">
        <v>1</v>
      </c>
      <c r="K20" s="9">
        <v>5</v>
      </c>
      <c r="L20" s="1">
        <v>1</v>
      </c>
      <c r="M20" s="9">
        <v>160</v>
      </c>
      <c r="N20" s="1">
        <f t="shared" si="0"/>
        <v>0.19999999999998863</v>
      </c>
      <c r="O20" s="1">
        <f>M20-'Inventory &amp; P&amp;L'!$K$6</f>
        <v>-0.19999999999998863</v>
      </c>
    </row>
    <row r="21" spans="9:15" x14ac:dyDescent="0.15">
      <c r="I21" s="1">
        <f>IF(COUNTIF($I$5:I20,I20)=5, I20+1, I20)</f>
        <v>4</v>
      </c>
      <c r="J21" s="9">
        <v>2</v>
      </c>
      <c r="K21" s="9">
        <v>5</v>
      </c>
      <c r="L21" s="1">
        <v>1</v>
      </c>
      <c r="M21" s="9">
        <v>160</v>
      </c>
      <c r="N21" s="1">
        <f t="shared" si="0"/>
        <v>0.19999999999998863</v>
      </c>
      <c r="O21" s="1">
        <f>M21-'Inventory &amp; P&amp;L'!$K$6</f>
        <v>-0.19999999999998863</v>
      </c>
    </row>
    <row r="22" spans="9:15" x14ac:dyDescent="0.15">
      <c r="I22" s="1">
        <f>IF(COUNTIF($I$5:I21,I21)=5, I21+1, I21)</f>
        <v>4</v>
      </c>
      <c r="J22" s="9">
        <v>2</v>
      </c>
      <c r="K22" s="9">
        <v>3</v>
      </c>
      <c r="L22" s="1">
        <v>1</v>
      </c>
      <c r="M22" s="9">
        <v>158</v>
      </c>
      <c r="N22" s="1">
        <f t="shared" si="0"/>
        <v>2.1999999999999886</v>
      </c>
      <c r="O22" s="1">
        <f>M22-'Inventory &amp; P&amp;L'!$K$6</f>
        <v>-2.1999999999999886</v>
      </c>
    </row>
    <row r="23" spans="9:15" x14ac:dyDescent="0.15">
      <c r="I23" s="1">
        <f>IF(COUNTIF($I$5:I22,I22)=5, I22+1, I22)</f>
        <v>4</v>
      </c>
      <c r="J23" s="9">
        <v>4</v>
      </c>
      <c r="K23" s="9">
        <v>5</v>
      </c>
      <c r="L23" s="1">
        <v>1</v>
      </c>
      <c r="M23" s="9">
        <v>160</v>
      </c>
      <c r="N23" s="1">
        <f t="shared" si="0"/>
        <v>0.19999999999998863</v>
      </c>
      <c r="O23" s="1">
        <f>M23-'Inventory &amp; P&amp;L'!$K$6</f>
        <v>-0.19999999999998863</v>
      </c>
    </row>
    <row r="24" spans="9:15" x14ac:dyDescent="0.15">
      <c r="I24" s="1">
        <f>IF(COUNTIF($I$5:I23,I23)=5, I23+1, I23)</f>
        <v>4</v>
      </c>
      <c r="J24" s="9">
        <v>5</v>
      </c>
      <c r="K24" s="9">
        <v>5</v>
      </c>
      <c r="L24" s="1">
        <v>1</v>
      </c>
      <c r="M24" s="9">
        <v>160</v>
      </c>
      <c r="N24" s="1">
        <f t="shared" si="0"/>
        <v>0.19999999999998863</v>
      </c>
      <c r="O24" s="1">
        <f>M24-'Inventory &amp; P&amp;L'!$K$6</f>
        <v>-0.19999999999998863</v>
      </c>
    </row>
    <row r="25" spans="9:15" x14ac:dyDescent="0.15">
      <c r="I25" s="1">
        <f>IF(COUNTIF($I$5:I24,I24)=5, I24+1, I24)</f>
        <v>5</v>
      </c>
      <c r="J25" s="9">
        <v>5</v>
      </c>
      <c r="K25" s="9">
        <v>1</v>
      </c>
      <c r="L25" s="1">
        <v>1</v>
      </c>
      <c r="M25" s="9">
        <v>161</v>
      </c>
      <c r="N25" s="1">
        <f t="shared" si="0"/>
        <v>-0.80000000000001137</v>
      </c>
      <c r="O25" s="1">
        <f>M25-'Inventory &amp; P&amp;L'!$K$6</f>
        <v>0.80000000000001137</v>
      </c>
    </row>
    <row r="26" spans="9:15" x14ac:dyDescent="0.15">
      <c r="I26" s="1">
        <f>IF(COUNTIF($I$5:I25,I25)=5, I25+1, I25)</f>
        <v>5</v>
      </c>
      <c r="J26" s="9">
        <v>2</v>
      </c>
      <c r="K26" s="9">
        <v>2</v>
      </c>
      <c r="L26" s="1">
        <v>1</v>
      </c>
      <c r="M26" s="9">
        <v>166</v>
      </c>
      <c r="N26" s="1">
        <f t="shared" si="0"/>
        <v>-5.8000000000000114</v>
      </c>
      <c r="O26" s="1">
        <f>M26-'Inventory &amp; P&amp;L'!$K$6</f>
        <v>5.8000000000000114</v>
      </c>
    </row>
    <row r="27" spans="9:15" x14ac:dyDescent="0.15">
      <c r="I27" s="1">
        <f>IF(COUNTIF($I$5:I26,I26)=5, I26+1, I26)</f>
        <v>5</v>
      </c>
      <c r="J27" s="9">
        <v>5</v>
      </c>
      <c r="K27" s="9">
        <v>3</v>
      </c>
      <c r="L27" s="1">
        <v>1</v>
      </c>
      <c r="M27" s="9">
        <v>161</v>
      </c>
      <c r="N27" s="1">
        <f t="shared" si="0"/>
        <v>-0.80000000000001137</v>
      </c>
      <c r="O27" s="1">
        <f>M27-'Inventory &amp; P&amp;L'!$K$6</f>
        <v>0.80000000000001137</v>
      </c>
    </row>
    <row r="28" spans="9:15" x14ac:dyDescent="0.15">
      <c r="I28" s="1">
        <f>IF(COUNTIF($I$5:I27,I27)=5, I27+1, I27)</f>
        <v>5</v>
      </c>
      <c r="J28" s="9">
        <v>5</v>
      </c>
      <c r="K28" s="9">
        <v>4</v>
      </c>
      <c r="L28" s="1">
        <v>1</v>
      </c>
      <c r="M28" s="9">
        <v>161</v>
      </c>
      <c r="N28" s="1">
        <f t="shared" si="0"/>
        <v>-0.80000000000001137</v>
      </c>
      <c r="O28" s="1">
        <f>M28-'Inventory &amp; P&amp;L'!$K$6</f>
        <v>0.80000000000001137</v>
      </c>
    </row>
    <row r="29" spans="9:15" x14ac:dyDescent="0.15">
      <c r="I29" s="1">
        <f>IF(COUNTIF($I$5:I28,I28)=5, I28+1, I28)</f>
        <v>5</v>
      </c>
      <c r="J29" s="9">
        <v>5</v>
      </c>
      <c r="K29" s="9">
        <v>5</v>
      </c>
      <c r="L29" s="1">
        <v>1</v>
      </c>
      <c r="M29" s="9">
        <v>161</v>
      </c>
      <c r="N29" s="1">
        <f t="shared" si="0"/>
        <v>-0.80000000000001137</v>
      </c>
      <c r="O29" s="1">
        <f>M29-'Inventory &amp; P&amp;L'!$K$6</f>
        <v>0.80000000000001137</v>
      </c>
    </row>
    <row r="30" spans="9:15" x14ac:dyDescent="0.15">
      <c r="I30" s="1">
        <f>IF(COUNTIF($I$5:I29,I29)=5, I29+1, I29)</f>
        <v>6</v>
      </c>
      <c r="J30" s="9">
        <v>1</v>
      </c>
      <c r="K30" s="9">
        <v>1</v>
      </c>
      <c r="L30" s="1">
        <v>1</v>
      </c>
      <c r="M30" s="9">
        <v>159</v>
      </c>
      <c r="N30" s="1">
        <f t="shared" si="0"/>
        <v>1.1999999999999886</v>
      </c>
      <c r="O30" s="1">
        <f>M30-'Inventory &amp; P&amp;L'!$K$6</f>
        <v>-1.1999999999999886</v>
      </c>
    </row>
    <row r="31" spans="9:15" x14ac:dyDescent="0.15">
      <c r="I31" s="1">
        <f>IF(COUNTIF($I$5:I30,I30)=5, I30+1, I30)</f>
        <v>6</v>
      </c>
      <c r="J31" s="9">
        <v>2</v>
      </c>
      <c r="K31" s="9">
        <v>2</v>
      </c>
      <c r="L31" s="1">
        <v>1</v>
      </c>
      <c r="M31" s="9">
        <v>164</v>
      </c>
      <c r="N31" s="1">
        <f t="shared" si="0"/>
        <v>-3.8000000000000114</v>
      </c>
      <c r="O31" s="1">
        <f>M31-'Inventory &amp; P&amp;L'!$K$6</f>
        <v>3.8000000000000114</v>
      </c>
    </row>
    <row r="32" spans="9:15" x14ac:dyDescent="0.15">
      <c r="I32" s="1">
        <f>IF(COUNTIF($I$5:I31,I31)=5, I31+1, I31)</f>
        <v>6</v>
      </c>
      <c r="J32" s="9">
        <v>1</v>
      </c>
      <c r="K32" s="9">
        <v>3</v>
      </c>
      <c r="L32" s="1">
        <v>1</v>
      </c>
      <c r="M32" s="9">
        <v>159</v>
      </c>
      <c r="N32" s="1">
        <f t="shared" si="0"/>
        <v>1.1999999999999886</v>
      </c>
      <c r="O32" s="1">
        <f>M32-'Inventory &amp; P&amp;L'!$K$6</f>
        <v>-1.1999999999999886</v>
      </c>
    </row>
    <row r="33" spans="9:15" x14ac:dyDescent="0.15">
      <c r="I33" s="1">
        <f>IF(COUNTIF($I$5:I32,I32)=5, I32+1, I32)</f>
        <v>6</v>
      </c>
      <c r="J33" s="9">
        <v>1</v>
      </c>
      <c r="K33" s="9">
        <v>4</v>
      </c>
      <c r="L33" s="1">
        <v>1</v>
      </c>
      <c r="M33" s="9">
        <v>159</v>
      </c>
      <c r="N33" s="1">
        <f t="shared" si="0"/>
        <v>1.1999999999999886</v>
      </c>
      <c r="O33" s="1">
        <f>M33-'Inventory &amp; P&amp;L'!$K$6</f>
        <v>-1.1999999999999886</v>
      </c>
    </row>
    <row r="34" spans="9:15" x14ac:dyDescent="0.15">
      <c r="I34" s="1">
        <f>IF(COUNTIF($I$5:I33,I33)=5, I33+1, I33)</f>
        <v>6</v>
      </c>
      <c r="J34" s="9">
        <v>1</v>
      </c>
      <c r="K34" s="9">
        <v>5</v>
      </c>
      <c r="L34" s="1">
        <v>1</v>
      </c>
      <c r="M34" s="9">
        <v>159</v>
      </c>
      <c r="N34" s="1">
        <f t="shared" si="0"/>
        <v>1.1999999999999886</v>
      </c>
      <c r="O34" s="1">
        <f>M34-'Inventory &amp; P&amp;L'!$K$6</f>
        <v>-1.1999999999999886</v>
      </c>
    </row>
    <row r="35" spans="9:15" x14ac:dyDescent="0.15">
      <c r="I35" s="1">
        <f>IF(COUNTIF($I$5:I34,I34)=5, I34+1, I34)</f>
        <v>7</v>
      </c>
      <c r="J35" s="9">
        <v>3</v>
      </c>
      <c r="K35" s="9">
        <v>1</v>
      </c>
      <c r="L35" s="1">
        <v>1</v>
      </c>
      <c r="M35" s="9">
        <v>162</v>
      </c>
      <c r="N35" s="1">
        <f t="shared" si="0"/>
        <v>-1.8000000000000114</v>
      </c>
      <c r="O35" s="1">
        <f>M35-'Inventory &amp; P&amp;L'!$K$6</f>
        <v>1.8000000000000114</v>
      </c>
    </row>
    <row r="36" spans="9:15" x14ac:dyDescent="0.15">
      <c r="I36" s="1">
        <f>IF(COUNTIF($I$5:I35,I35)=5, I35+1, I35)</f>
        <v>7</v>
      </c>
      <c r="J36" s="9">
        <v>3</v>
      </c>
      <c r="K36" s="9">
        <v>2</v>
      </c>
      <c r="L36" s="1">
        <v>1</v>
      </c>
      <c r="M36" s="9">
        <v>162</v>
      </c>
      <c r="N36" s="1">
        <f t="shared" si="0"/>
        <v>-1.8000000000000114</v>
      </c>
      <c r="O36" s="1">
        <f>M36-'Inventory &amp; P&amp;L'!$K$6</f>
        <v>1.8000000000000114</v>
      </c>
    </row>
    <row r="37" spans="9:15" x14ac:dyDescent="0.15">
      <c r="I37" s="1">
        <f>IF(COUNTIF($I$5:I36,I36)=5, I36+1, I36)</f>
        <v>7</v>
      </c>
      <c r="J37" s="9">
        <v>3</v>
      </c>
      <c r="K37" s="9">
        <v>3</v>
      </c>
      <c r="L37" s="1">
        <v>1</v>
      </c>
      <c r="M37" s="9">
        <v>162</v>
      </c>
      <c r="N37" s="1">
        <f t="shared" si="0"/>
        <v>-1.8000000000000114</v>
      </c>
      <c r="O37" s="1">
        <f>M37-'Inventory &amp; P&amp;L'!$K$6</f>
        <v>1.8000000000000114</v>
      </c>
    </row>
    <row r="38" spans="9:15" x14ac:dyDescent="0.15">
      <c r="I38" s="1">
        <f>IF(COUNTIF($I$5:I37,I37)=5, I37+1, I37)</f>
        <v>7</v>
      </c>
      <c r="J38" s="9">
        <v>3</v>
      </c>
      <c r="K38" s="9">
        <v>4</v>
      </c>
      <c r="L38" s="1">
        <v>1</v>
      </c>
      <c r="M38" s="9">
        <v>162</v>
      </c>
      <c r="N38" s="1">
        <f t="shared" si="0"/>
        <v>-1.8000000000000114</v>
      </c>
      <c r="O38" s="1">
        <f>M38-'Inventory &amp; P&amp;L'!$K$6</f>
        <v>1.8000000000000114</v>
      </c>
    </row>
    <row r="39" spans="9:15" x14ac:dyDescent="0.15">
      <c r="I39" s="1">
        <f>IF(COUNTIF($I$5:I38,I38)=5, I38+1, I38)</f>
        <v>7</v>
      </c>
      <c r="J39" s="9">
        <v>3</v>
      </c>
      <c r="K39" s="9">
        <v>5</v>
      </c>
      <c r="L39" s="1">
        <v>1</v>
      </c>
      <c r="M39" s="9">
        <v>162</v>
      </c>
      <c r="N39" s="1">
        <f t="shared" si="0"/>
        <v>-1.8000000000000114</v>
      </c>
      <c r="O39" s="1">
        <f>M39-'Inventory &amp; P&amp;L'!$K$6</f>
        <v>1.8000000000000114</v>
      </c>
    </row>
    <row r="40" spans="9:15" x14ac:dyDescent="0.15">
      <c r="I40" s="1">
        <f>IF(COUNTIF($I$5:I39,I39)=5, I39+1, I39)</f>
        <v>8</v>
      </c>
      <c r="J40" s="9">
        <v>1</v>
      </c>
      <c r="K40" s="9">
        <v>1</v>
      </c>
      <c r="L40" s="1">
        <v>1</v>
      </c>
      <c r="M40" s="9">
        <v>161</v>
      </c>
      <c r="N40" s="1">
        <f t="shared" si="0"/>
        <v>-0.80000000000001137</v>
      </c>
      <c r="O40" s="1">
        <f>M40-'Inventory &amp; P&amp;L'!$K$6</f>
        <v>0.80000000000001137</v>
      </c>
    </row>
    <row r="41" spans="9:15" x14ac:dyDescent="0.15">
      <c r="I41" s="1">
        <f>IF(COUNTIF($I$5:I40,I40)=5, I40+1, I40)</f>
        <v>8</v>
      </c>
      <c r="J41" s="9">
        <v>1</v>
      </c>
      <c r="K41" s="9">
        <v>2</v>
      </c>
      <c r="L41" s="1">
        <v>1</v>
      </c>
      <c r="M41" s="9">
        <v>161</v>
      </c>
      <c r="N41" s="1">
        <f t="shared" si="0"/>
        <v>-0.80000000000001137</v>
      </c>
      <c r="O41" s="1">
        <f>M41-'Inventory &amp; P&amp;L'!$K$6</f>
        <v>0.80000000000001137</v>
      </c>
    </row>
    <row r="42" spans="9:15" x14ac:dyDescent="0.15">
      <c r="I42" s="1">
        <f>IF(COUNTIF($I$5:I41,I41)=5, I41+1, I41)</f>
        <v>8</v>
      </c>
      <c r="J42" s="9">
        <v>1</v>
      </c>
      <c r="K42" s="9">
        <v>3</v>
      </c>
      <c r="L42" s="1">
        <v>1</v>
      </c>
      <c r="M42" s="9">
        <v>161</v>
      </c>
      <c r="N42" s="1">
        <f t="shared" si="0"/>
        <v>-0.80000000000001137</v>
      </c>
      <c r="O42" s="1">
        <f>M42-'Inventory &amp; P&amp;L'!$K$6</f>
        <v>0.80000000000001137</v>
      </c>
    </row>
    <row r="43" spans="9:15" x14ac:dyDescent="0.15">
      <c r="I43" s="1">
        <f>IF(COUNTIF($I$5:I42,I42)=5, I42+1, I42)</f>
        <v>8</v>
      </c>
      <c r="J43" s="9">
        <v>4</v>
      </c>
      <c r="K43" s="9">
        <v>3</v>
      </c>
      <c r="L43" s="1">
        <v>1</v>
      </c>
      <c r="M43" s="9">
        <v>164</v>
      </c>
      <c r="N43" s="1">
        <f t="shared" si="0"/>
        <v>-3.8000000000000114</v>
      </c>
      <c r="O43" s="1">
        <f>M43-'Inventory &amp; P&amp;L'!$K$6</f>
        <v>3.8000000000000114</v>
      </c>
    </row>
    <row r="44" spans="9:15" x14ac:dyDescent="0.15">
      <c r="I44" s="1">
        <f>IF(COUNTIF($I$5:I43,I43)=5, I43+1, I43)</f>
        <v>8</v>
      </c>
      <c r="J44" s="9">
        <v>1</v>
      </c>
      <c r="K44" s="9">
        <v>5</v>
      </c>
      <c r="L44" s="1">
        <v>1</v>
      </c>
      <c r="M44" s="9">
        <v>161</v>
      </c>
      <c r="N44" s="1">
        <f t="shared" si="0"/>
        <v>-0.80000000000001137</v>
      </c>
      <c r="O44" s="1">
        <f>M44-'Inventory &amp; P&amp;L'!$K$6</f>
        <v>0.80000000000001137</v>
      </c>
    </row>
    <row r="45" spans="9:15" x14ac:dyDescent="0.15">
      <c r="I45" s="1">
        <f>IF(COUNTIF($I$5:I44,I44)=5, I44+1, I44)</f>
        <v>9</v>
      </c>
      <c r="J45" s="9">
        <v>5</v>
      </c>
      <c r="K45" s="9">
        <v>1</v>
      </c>
      <c r="L45" s="1">
        <v>1</v>
      </c>
      <c r="M45" s="9">
        <v>161</v>
      </c>
      <c r="N45" s="1">
        <f t="shared" si="0"/>
        <v>-0.80000000000001137</v>
      </c>
      <c r="O45" s="1">
        <f>M45-'Inventory &amp; P&amp;L'!$K$6</f>
        <v>0.80000000000001137</v>
      </c>
    </row>
    <row r="46" spans="9:15" x14ac:dyDescent="0.15">
      <c r="I46" s="1">
        <f>IF(COUNTIF($I$5:I45,I45)=5, I45+1, I45)</f>
        <v>9</v>
      </c>
      <c r="J46" s="9">
        <v>2</v>
      </c>
      <c r="K46" s="9">
        <v>2</v>
      </c>
      <c r="L46" s="1">
        <v>1</v>
      </c>
      <c r="M46" s="9">
        <v>162</v>
      </c>
      <c r="N46" s="1">
        <f t="shared" si="0"/>
        <v>-1.8000000000000114</v>
      </c>
      <c r="O46" s="1">
        <f>M46-'Inventory &amp; P&amp;L'!$K$6</f>
        <v>1.8000000000000114</v>
      </c>
    </row>
    <row r="47" spans="9:15" x14ac:dyDescent="0.15">
      <c r="I47" s="1">
        <f>IF(COUNTIF($I$5:I46,I46)=5, I46+1, I46)</f>
        <v>9</v>
      </c>
      <c r="J47" s="9">
        <v>3</v>
      </c>
      <c r="K47" s="9">
        <v>2</v>
      </c>
      <c r="L47" s="1">
        <v>1</v>
      </c>
      <c r="M47" s="9">
        <v>162</v>
      </c>
      <c r="N47" s="1">
        <f t="shared" si="0"/>
        <v>-1.8000000000000114</v>
      </c>
      <c r="O47" s="1">
        <f>M47-'Inventory &amp; P&amp;L'!$K$6</f>
        <v>1.8000000000000114</v>
      </c>
    </row>
    <row r="48" spans="9:15" x14ac:dyDescent="0.15">
      <c r="I48" s="1">
        <f>IF(COUNTIF($I$5:I47,I47)=5, I47+1, I47)</f>
        <v>9</v>
      </c>
      <c r="J48" s="9">
        <v>4</v>
      </c>
      <c r="K48" s="9">
        <v>2</v>
      </c>
      <c r="L48" s="1">
        <v>1</v>
      </c>
      <c r="M48" s="9">
        <v>162</v>
      </c>
      <c r="N48" s="1">
        <f t="shared" si="0"/>
        <v>-1.8000000000000114</v>
      </c>
      <c r="O48" s="1">
        <f>M48-'Inventory &amp; P&amp;L'!$K$6</f>
        <v>1.8000000000000114</v>
      </c>
    </row>
    <row r="49" spans="9:15" x14ac:dyDescent="0.15">
      <c r="I49" s="1">
        <f>IF(COUNTIF($I$5:I48,I48)=5, I48+1, I48)</f>
        <v>9</v>
      </c>
      <c r="J49" s="9">
        <v>5</v>
      </c>
      <c r="K49" s="9">
        <v>2</v>
      </c>
      <c r="L49" s="1">
        <v>1</v>
      </c>
      <c r="M49" s="9">
        <v>162</v>
      </c>
      <c r="N49" s="1">
        <f t="shared" si="0"/>
        <v>-1.8000000000000114</v>
      </c>
      <c r="O49" s="1">
        <f>M49-'Inventory &amp; P&amp;L'!$K$6</f>
        <v>1.8000000000000114</v>
      </c>
    </row>
    <row r="50" spans="9:15" x14ac:dyDescent="0.15">
      <c r="I50" s="1">
        <f>IF(COUNTIF($I$5:I49,I49)=5, I49+1, I49)</f>
        <v>10</v>
      </c>
      <c r="J50" s="9">
        <v>1</v>
      </c>
      <c r="K50" s="9">
        <v>1</v>
      </c>
      <c r="L50" s="1">
        <v>1</v>
      </c>
      <c r="M50" s="9">
        <v>162</v>
      </c>
      <c r="N50" s="1">
        <f t="shared" si="0"/>
        <v>-1.8000000000000114</v>
      </c>
      <c r="O50" s="1">
        <f>M50-'Inventory &amp; P&amp;L'!$K$6</f>
        <v>1.8000000000000114</v>
      </c>
    </row>
    <row r="51" spans="9:15" x14ac:dyDescent="0.15">
      <c r="I51" s="1">
        <f>IF(COUNTIF($I$5:I50,I50)=5, I50+1, I50)</f>
        <v>10</v>
      </c>
      <c r="J51" s="9">
        <v>1</v>
      </c>
      <c r="K51" s="9">
        <v>2</v>
      </c>
      <c r="L51" s="1">
        <v>1</v>
      </c>
      <c r="M51" s="9">
        <v>162</v>
      </c>
      <c r="N51" s="1">
        <f t="shared" si="0"/>
        <v>-1.8000000000000114</v>
      </c>
      <c r="O51" s="1">
        <f>M51-'Inventory &amp; P&amp;L'!$K$6</f>
        <v>1.8000000000000114</v>
      </c>
    </row>
    <row r="52" spans="9:15" x14ac:dyDescent="0.15">
      <c r="I52" s="1">
        <f>IF(COUNTIF($I$5:I51,I51)=5, I51+1, I51)</f>
        <v>10</v>
      </c>
      <c r="J52" s="9">
        <v>3</v>
      </c>
      <c r="K52" s="9">
        <v>2</v>
      </c>
      <c r="L52" s="1">
        <v>1</v>
      </c>
      <c r="M52" s="9">
        <v>164</v>
      </c>
      <c r="N52" s="1">
        <f t="shared" si="0"/>
        <v>-3.8000000000000114</v>
      </c>
      <c r="O52" s="1">
        <f>M52-'Inventory &amp; P&amp;L'!$K$6</f>
        <v>3.8000000000000114</v>
      </c>
    </row>
    <row r="53" spans="9:15" x14ac:dyDescent="0.15">
      <c r="I53" s="1">
        <f>IF(COUNTIF($I$5:I52,I52)=5, I52+1, I52)</f>
        <v>10</v>
      </c>
      <c r="J53" s="9">
        <v>4</v>
      </c>
      <c r="K53" s="9">
        <v>2</v>
      </c>
      <c r="L53" s="1">
        <v>1</v>
      </c>
      <c r="M53" s="9">
        <v>164</v>
      </c>
      <c r="N53" s="1">
        <f t="shared" si="0"/>
        <v>-3.8000000000000114</v>
      </c>
      <c r="O53" s="1">
        <f>M53-'Inventory &amp; P&amp;L'!$K$6</f>
        <v>3.8000000000000114</v>
      </c>
    </row>
    <row r="54" spans="9:15" x14ac:dyDescent="0.15">
      <c r="I54" s="1">
        <f>IF(COUNTIF($I$5:I53,I53)=5, I53+1, I53)</f>
        <v>10</v>
      </c>
      <c r="J54" s="9">
        <v>3</v>
      </c>
      <c r="K54" s="9">
        <v>5</v>
      </c>
      <c r="L54" s="1">
        <v>1</v>
      </c>
      <c r="M54" s="9">
        <v>162</v>
      </c>
      <c r="N54" s="1">
        <f t="shared" si="0"/>
        <v>-1.8000000000000114</v>
      </c>
      <c r="O54" s="1">
        <f>M54-'Inventory &amp; P&amp;L'!$K$6</f>
        <v>1.8000000000000114</v>
      </c>
    </row>
  </sheetData>
  <mergeCells count="2">
    <mergeCell ref="A3:G3"/>
    <mergeCell ref="I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D2" sqref="D2:E51"/>
    </sheetView>
    <sheetView workbookViewId="1">
      <selection activeCell="B9" sqref="B9:E9"/>
    </sheetView>
  </sheetViews>
  <sheetFormatPr defaultRowHeight="10.5" x14ac:dyDescent="0.15"/>
  <cols>
    <col min="1" max="1" width="6.140625" style="1" bestFit="1" customWidth="1"/>
    <col min="2" max="2" width="6" style="1" bestFit="1" customWidth="1"/>
    <col min="3" max="3" width="4.140625" style="1" bestFit="1" customWidth="1"/>
    <col min="4" max="4" width="3.42578125" style="1" bestFit="1" customWidth="1"/>
    <col min="5" max="5" width="4" style="1" bestFit="1" customWidth="1"/>
    <col min="6" max="6" width="9.140625" style="1"/>
    <col min="7" max="7" width="4" style="1" hidden="1" customWidth="1"/>
    <col min="8" max="8" width="6" style="1" hidden="1" customWidth="1"/>
    <col min="9" max="9" width="4.42578125" style="1" hidden="1" customWidth="1"/>
    <col min="10" max="10" width="0" style="1" hidden="1" customWidth="1"/>
    <col min="11" max="11" width="4" style="1" hidden="1" customWidth="1"/>
    <col min="12" max="12" width="6" style="1" hidden="1" customWidth="1"/>
    <col min="13" max="13" width="5" style="1" hidden="1" customWidth="1"/>
    <col min="14" max="16384" width="9.140625" style="1"/>
  </cols>
  <sheetData>
    <row r="1" spans="1:13" x14ac:dyDescent="0.15">
      <c r="A1" s="5" t="s">
        <v>2</v>
      </c>
      <c r="B1" s="5" t="s">
        <v>4</v>
      </c>
      <c r="C1" s="5" t="s">
        <v>12</v>
      </c>
      <c r="D1" s="5" t="s">
        <v>0</v>
      </c>
      <c r="E1" s="5" t="s">
        <v>1</v>
      </c>
      <c r="F1" s="5"/>
      <c r="G1" s="5" t="s">
        <v>12</v>
      </c>
      <c r="H1" s="5" t="s">
        <v>4</v>
      </c>
      <c r="I1" s="5" t="s">
        <v>10</v>
      </c>
      <c r="J1" s="5"/>
      <c r="K1" s="5" t="s">
        <v>12</v>
      </c>
      <c r="L1" s="5" t="s">
        <v>4</v>
      </c>
      <c r="M1" s="5" t="s">
        <v>11</v>
      </c>
    </row>
    <row r="2" spans="1:13" x14ac:dyDescent="0.15">
      <c r="A2" s="1">
        <v>1</v>
      </c>
      <c r="B2" s="1">
        <v>1</v>
      </c>
      <c r="C2" s="1" t="str">
        <f>A2&amp;"."&amp;B2</f>
        <v>1.1</v>
      </c>
      <c r="D2" s="9">
        <v>162</v>
      </c>
      <c r="E2" s="9">
        <v>172</v>
      </c>
      <c r="G2" s="1" t="str">
        <f>'Session 2'!$B$1&amp;"."&amp;'Team Bid-Ask'!H2</f>
        <v>10.1</v>
      </c>
      <c r="H2" s="1">
        <v>1</v>
      </c>
      <c r="I2" s="1">
        <f>VLOOKUP(G2,C:E,2,FALSE)</f>
        <v>162</v>
      </c>
      <c r="K2" s="1" t="str">
        <f>'Session 2'!$B$1&amp;"."&amp;'Team Bid-Ask'!L2</f>
        <v>10.1</v>
      </c>
      <c r="L2" s="1">
        <v>1</v>
      </c>
      <c r="M2" s="1">
        <f>VLOOKUP(K2,C:E,3,FALSE)</f>
        <v>172</v>
      </c>
    </row>
    <row r="3" spans="1:13" x14ac:dyDescent="0.15">
      <c r="A3" s="1">
        <f>IF(COUNTIF($A$2:A2,A2)=5, A2+1, A2)</f>
        <v>1</v>
      </c>
      <c r="B3" s="1">
        <v>2</v>
      </c>
      <c r="C3" s="1" t="str">
        <f t="shared" ref="C3:C51" si="0">A3&amp;"."&amp;B3</f>
        <v>1.2</v>
      </c>
      <c r="D3" s="9">
        <v>158</v>
      </c>
      <c r="E3" s="9">
        <v>168</v>
      </c>
      <c r="G3" s="1" t="str">
        <f>'Session 2'!$B$1&amp;"."&amp;'Team Bid-Ask'!H3</f>
        <v>10.2</v>
      </c>
      <c r="H3" s="1">
        <v>2</v>
      </c>
      <c r="I3" s="1">
        <f>VLOOKUP(G3,C:E,2,FALSE)</f>
        <v>154</v>
      </c>
      <c r="K3" s="1" t="str">
        <f>'Session 2'!$B$1&amp;"."&amp;'Team Bid-Ask'!L3</f>
        <v>10.2</v>
      </c>
      <c r="L3" s="1">
        <v>2</v>
      </c>
      <c r="M3" s="1">
        <f>VLOOKUP(K3,C:E,3,FALSE)</f>
        <v>164</v>
      </c>
    </row>
    <row r="4" spans="1:13" x14ac:dyDescent="0.15">
      <c r="A4" s="1">
        <f>IF(COUNTIF($A$2:A3,A3)=5, A3+1, A3)</f>
        <v>1</v>
      </c>
      <c r="B4" s="1">
        <v>3</v>
      </c>
      <c r="C4" s="1" t="str">
        <f t="shared" si="0"/>
        <v>1.3</v>
      </c>
      <c r="D4" s="9">
        <v>147</v>
      </c>
      <c r="E4" s="9">
        <v>157</v>
      </c>
      <c r="G4" s="1" t="str">
        <f>'Session 2'!$B$1&amp;"."&amp;'Team Bid-Ask'!H4</f>
        <v>10.3</v>
      </c>
      <c r="H4" s="1">
        <v>3</v>
      </c>
      <c r="I4" s="1">
        <f>VLOOKUP(G4,C:E,2,FALSE)</f>
        <v>162</v>
      </c>
      <c r="K4" s="1" t="str">
        <f>'Session 2'!$B$1&amp;"."&amp;'Team Bid-Ask'!L4</f>
        <v>10.3</v>
      </c>
      <c r="L4" s="1">
        <v>3</v>
      </c>
      <c r="M4" s="1">
        <f>VLOOKUP(K4,C:E,3,FALSE)</f>
        <v>172</v>
      </c>
    </row>
    <row r="5" spans="1:13" x14ac:dyDescent="0.15">
      <c r="A5" s="1">
        <f>IF(COUNTIF($A$2:A4,A4)=5, A4+1, A4)</f>
        <v>1</v>
      </c>
      <c r="B5" s="1">
        <v>4</v>
      </c>
      <c r="C5" s="1" t="str">
        <f t="shared" si="0"/>
        <v>1.4</v>
      </c>
      <c r="D5" s="9">
        <v>158</v>
      </c>
      <c r="E5" s="9">
        <v>168</v>
      </c>
      <c r="G5" s="1" t="str">
        <f>'Session 2'!$B$1&amp;"."&amp;'Team Bid-Ask'!H5</f>
        <v>10.4</v>
      </c>
      <c r="H5" s="1">
        <v>4</v>
      </c>
      <c r="I5" s="1">
        <f>VLOOKUP(G5,C:E,2,FALSE)</f>
        <v>155</v>
      </c>
      <c r="K5" s="1" t="str">
        <f>'Session 2'!$B$1&amp;"."&amp;'Team Bid-Ask'!L5</f>
        <v>10.4</v>
      </c>
      <c r="L5" s="1">
        <v>4</v>
      </c>
      <c r="M5" s="1">
        <f>VLOOKUP(K5,C:E,3,FALSE)</f>
        <v>165</v>
      </c>
    </row>
    <row r="6" spans="1:13" x14ac:dyDescent="0.15">
      <c r="A6" s="1">
        <f>IF(COUNTIF($A$2:A5,A5)=5, A5+1, A5)</f>
        <v>1</v>
      </c>
      <c r="B6" s="1">
        <v>5</v>
      </c>
      <c r="C6" s="1" t="str">
        <f t="shared" si="0"/>
        <v>1.5</v>
      </c>
      <c r="D6" s="9">
        <v>165</v>
      </c>
      <c r="E6" s="9">
        <v>175</v>
      </c>
      <c r="G6" s="1" t="str">
        <f>'Session 2'!$B$1&amp;"."&amp;'Team Bid-Ask'!H6</f>
        <v>10.5</v>
      </c>
      <c r="H6" s="1">
        <v>5</v>
      </c>
      <c r="I6" s="1">
        <f>VLOOKUP(G6,C:E,2,FALSE)</f>
        <v>158</v>
      </c>
      <c r="K6" s="1" t="str">
        <f>'Session 2'!$B$1&amp;"."&amp;'Team Bid-Ask'!L6</f>
        <v>10.5</v>
      </c>
      <c r="L6" s="1">
        <v>5</v>
      </c>
      <c r="M6" s="1">
        <f>VLOOKUP(K6,C:E,3,FALSE)</f>
        <v>168</v>
      </c>
    </row>
    <row r="7" spans="1:13" x14ac:dyDescent="0.15">
      <c r="A7" s="1">
        <f>IF(COUNTIF($A$2:A6,A6)=5, A6+1, A6)</f>
        <v>2</v>
      </c>
      <c r="B7" s="1">
        <v>1</v>
      </c>
      <c r="C7" s="1" t="str">
        <f t="shared" si="0"/>
        <v>2.1</v>
      </c>
      <c r="D7" s="9">
        <v>155</v>
      </c>
      <c r="E7" s="9">
        <v>165</v>
      </c>
    </row>
    <row r="8" spans="1:13" x14ac:dyDescent="0.15">
      <c r="A8" s="1">
        <f>IF(COUNTIF($A$2:A7,A7)=5, A7+1, A7)</f>
        <v>2</v>
      </c>
      <c r="B8" s="1">
        <v>2</v>
      </c>
      <c r="C8" s="1" t="str">
        <f t="shared" si="0"/>
        <v>2.2</v>
      </c>
      <c r="D8" s="9">
        <v>158</v>
      </c>
      <c r="E8" s="9">
        <v>168</v>
      </c>
    </row>
    <row r="9" spans="1:13" x14ac:dyDescent="0.15">
      <c r="A9" s="1">
        <f>IF(COUNTIF($A$2:A8,A8)=5, A8+1, A8)</f>
        <v>2</v>
      </c>
      <c r="B9" s="1">
        <v>3</v>
      </c>
      <c r="C9" s="1" t="str">
        <f t="shared" si="0"/>
        <v>2.3</v>
      </c>
      <c r="D9" s="9">
        <v>167</v>
      </c>
      <c r="E9" s="9">
        <v>177</v>
      </c>
    </row>
    <row r="10" spans="1:13" x14ac:dyDescent="0.15">
      <c r="A10" s="1">
        <f>IF(COUNTIF($A$2:A9,A9)=5, A9+1, A9)</f>
        <v>2</v>
      </c>
      <c r="B10" s="1">
        <v>4</v>
      </c>
      <c r="C10" s="1" t="str">
        <f t="shared" si="0"/>
        <v>2.4</v>
      </c>
      <c r="D10" s="9">
        <v>158</v>
      </c>
      <c r="E10" s="9">
        <v>168</v>
      </c>
    </row>
    <row r="11" spans="1:13" x14ac:dyDescent="0.15">
      <c r="A11" s="1">
        <f>IF(COUNTIF($A$2:A10,A10)=5, A10+1, A10)</f>
        <v>2</v>
      </c>
      <c r="B11" s="1">
        <v>5</v>
      </c>
      <c r="C11" s="1" t="str">
        <f t="shared" si="0"/>
        <v>2.5</v>
      </c>
      <c r="D11" s="9">
        <v>152</v>
      </c>
      <c r="E11" s="9">
        <v>162</v>
      </c>
    </row>
    <row r="12" spans="1:13" x14ac:dyDescent="0.15">
      <c r="A12" s="1">
        <f>IF(COUNTIF($A$2:A11,A11)=5, A11+1, A11)</f>
        <v>3</v>
      </c>
      <c r="B12" s="1">
        <v>1</v>
      </c>
      <c r="C12" s="1" t="str">
        <f t="shared" si="0"/>
        <v>3.1</v>
      </c>
      <c r="D12" s="9">
        <v>160</v>
      </c>
      <c r="E12" s="9">
        <v>170</v>
      </c>
    </row>
    <row r="13" spans="1:13" x14ac:dyDescent="0.15">
      <c r="A13" s="1">
        <f>IF(COUNTIF($A$2:A12,A12)=5, A12+1, A12)</f>
        <v>3</v>
      </c>
      <c r="B13" s="1">
        <v>2</v>
      </c>
      <c r="C13" s="1" t="str">
        <f t="shared" si="0"/>
        <v>3.2</v>
      </c>
      <c r="D13" s="9">
        <v>160</v>
      </c>
      <c r="E13" s="9">
        <v>170</v>
      </c>
    </row>
    <row r="14" spans="1:13" x14ac:dyDescent="0.15">
      <c r="A14" s="1">
        <f>IF(COUNTIF($A$2:A13,A13)=5, A13+1, A13)</f>
        <v>3</v>
      </c>
      <c r="B14" s="1">
        <v>3</v>
      </c>
      <c r="C14" s="1" t="str">
        <f t="shared" si="0"/>
        <v>3.3</v>
      </c>
      <c r="D14" s="9">
        <v>158</v>
      </c>
      <c r="E14" s="9">
        <v>168</v>
      </c>
    </row>
    <row r="15" spans="1:13" x14ac:dyDescent="0.15">
      <c r="A15" s="1">
        <f>IF(COUNTIF($A$2:A14,A14)=5, A14+1, A14)</f>
        <v>3</v>
      </c>
      <c r="B15" s="1">
        <v>4</v>
      </c>
      <c r="C15" s="1" t="str">
        <f t="shared" si="0"/>
        <v>3.4</v>
      </c>
      <c r="D15" s="9">
        <v>155</v>
      </c>
      <c r="E15" s="9">
        <v>165</v>
      </c>
    </row>
    <row r="16" spans="1:13" x14ac:dyDescent="0.15">
      <c r="A16" s="1">
        <f>IF(COUNTIF($A$2:A15,A15)=5, A15+1, A15)</f>
        <v>3</v>
      </c>
      <c r="B16" s="1">
        <v>5</v>
      </c>
      <c r="C16" s="1" t="str">
        <f t="shared" si="0"/>
        <v>3.5</v>
      </c>
      <c r="D16" s="9">
        <v>152</v>
      </c>
      <c r="E16" s="9">
        <v>162</v>
      </c>
    </row>
    <row r="17" spans="1:5" x14ac:dyDescent="0.15">
      <c r="A17" s="1">
        <f>IF(COUNTIF($A$2:A16,A16)=5, A16+1, A16)</f>
        <v>4</v>
      </c>
      <c r="B17" s="1">
        <v>1</v>
      </c>
      <c r="C17" s="1" t="str">
        <f t="shared" si="0"/>
        <v>4.1</v>
      </c>
      <c r="D17" s="9">
        <v>157</v>
      </c>
      <c r="E17" s="9">
        <v>167</v>
      </c>
    </row>
    <row r="18" spans="1:5" x14ac:dyDescent="0.15">
      <c r="A18" s="1">
        <f>IF(COUNTIF($A$2:A17,A17)=5, A17+1, A17)</f>
        <v>4</v>
      </c>
      <c r="B18" s="1">
        <v>2</v>
      </c>
      <c r="C18" s="1" t="str">
        <f t="shared" si="0"/>
        <v>4.2</v>
      </c>
      <c r="D18" s="9">
        <v>158</v>
      </c>
      <c r="E18" s="9">
        <v>168</v>
      </c>
    </row>
    <row r="19" spans="1:5" x14ac:dyDescent="0.15">
      <c r="A19" s="1">
        <f>IF(COUNTIF($A$2:A18,A18)=5, A18+1, A18)</f>
        <v>4</v>
      </c>
      <c r="B19" s="1">
        <v>3</v>
      </c>
      <c r="C19" s="1" t="str">
        <f t="shared" si="0"/>
        <v>4.3</v>
      </c>
      <c r="D19" s="9">
        <v>155</v>
      </c>
      <c r="E19" s="9">
        <v>165</v>
      </c>
    </row>
    <row r="20" spans="1:5" x14ac:dyDescent="0.15">
      <c r="A20" s="1">
        <f>IF(COUNTIF($A$2:A19,A19)=5, A19+1, A19)</f>
        <v>4</v>
      </c>
      <c r="B20" s="1">
        <v>4</v>
      </c>
      <c r="C20" s="1" t="str">
        <f t="shared" si="0"/>
        <v>4.4</v>
      </c>
      <c r="D20" s="9">
        <v>155</v>
      </c>
      <c r="E20" s="9">
        <v>165</v>
      </c>
    </row>
    <row r="21" spans="1:5" x14ac:dyDescent="0.15">
      <c r="A21" s="1">
        <f>IF(COUNTIF($A$2:A20,A20)=5, A20+1, A20)</f>
        <v>4</v>
      </c>
      <c r="B21" s="1">
        <v>5</v>
      </c>
      <c r="C21" s="1" t="str">
        <f t="shared" si="0"/>
        <v>4.5</v>
      </c>
      <c r="D21" s="9">
        <v>150</v>
      </c>
      <c r="E21" s="9">
        <v>160</v>
      </c>
    </row>
    <row r="22" spans="1:5" x14ac:dyDescent="0.15">
      <c r="A22" s="1">
        <f>IF(COUNTIF($A$2:A21,A21)=5, A21+1, A21)</f>
        <v>5</v>
      </c>
      <c r="B22" s="1">
        <v>1</v>
      </c>
      <c r="C22" s="1" t="str">
        <f t="shared" si="0"/>
        <v>5.1</v>
      </c>
      <c r="D22" s="9">
        <v>156</v>
      </c>
      <c r="E22" s="9">
        <v>166</v>
      </c>
    </row>
    <row r="23" spans="1:5" x14ac:dyDescent="0.15">
      <c r="A23" s="1">
        <f>IF(COUNTIF($A$2:A22,A22)=5, A22+1, A22)</f>
        <v>5</v>
      </c>
      <c r="B23" s="1">
        <v>2</v>
      </c>
      <c r="C23" s="1" t="str">
        <f t="shared" si="0"/>
        <v>5.2</v>
      </c>
      <c r="D23" s="9">
        <v>156</v>
      </c>
      <c r="E23" s="9">
        <v>166</v>
      </c>
    </row>
    <row r="24" spans="1:5" x14ac:dyDescent="0.15">
      <c r="A24" s="1">
        <f>IF(COUNTIF($A$2:A23,A23)=5, A23+1, A23)</f>
        <v>5</v>
      </c>
      <c r="B24" s="1">
        <v>3</v>
      </c>
      <c r="C24" s="1" t="str">
        <f t="shared" si="0"/>
        <v>5.3</v>
      </c>
      <c r="D24" s="9">
        <v>157</v>
      </c>
      <c r="E24" s="9">
        <v>167</v>
      </c>
    </row>
    <row r="25" spans="1:5" x14ac:dyDescent="0.15">
      <c r="A25" s="1">
        <f>IF(COUNTIF($A$2:A24,A24)=5, A24+1, A24)</f>
        <v>5</v>
      </c>
      <c r="B25" s="1">
        <v>4</v>
      </c>
      <c r="C25" s="1" t="str">
        <f t="shared" si="0"/>
        <v>5.4</v>
      </c>
      <c r="D25" s="9">
        <v>156</v>
      </c>
      <c r="E25" s="9">
        <v>166</v>
      </c>
    </row>
    <row r="26" spans="1:5" x14ac:dyDescent="0.15">
      <c r="A26" s="1">
        <f>IF(COUNTIF($A$2:A25,A25)=5, A25+1, A25)</f>
        <v>5</v>
      </c>
      <c r="B26" s="1">
        <v>5</v>
      </c>
      <c r="C26" s="1" t="str">
        <f t="shared" si="0"/>
        <v>5.5</v>
      </c>
      <c r="D26" s="9">
        <v>161</v>
      </c>
      <c r="E26" s="9">
        <v>171</v>
      </c>
    </row>
    <row r="27" spans="1:5" x14ac:dyDescent="0.15">
      <c r="A27" s="1">
        <f>IF(COUNTIF($A$2:A26,A26)=5, A26+1, A26)</f>
        <v>6</v>
      </c>
      <c r="B27" s="1">
        <v>1</v>
      </c>
      <c r="C27" s="1" t="str">
        <f t="shared" si="0"/>
        <v>6.1</v>
      </c>
      <c r="D27" s="9">
        <v>159</v>
      </c>
      <c r="E27" s="9">
        <v>169</v>
      </c>
    </row>
    <row r="28" spans="1:5" x14ac:dyDescent="0.15">
      <c r="A28" s="1">
        <f>IF(COUNTIF($A$2:A27,A27)=5, A27+1, A27)</f>
        <v>6</v>
      </c>
      <c r="B28" s="1">
        <v>2</v>
      </c>
      <c r="C28" s="1" t="str">
        <f t="shared" si="0"/>
        <v>6.2</v>
      </c>
      <c r="D28" s="9">
        <v>154</v>
      </c>
      <c r="E28" s="9">
        <v>164</v>
      </c>
    </row>
    <row r="29" spans="1:5" x14ac:dyDescent="0.15">
      <c r="A29" s="1">
        <f>IF(COUNTIF($A$2:A28,A28)=5, A28+1, A28)</f>
        <v>6</v>
      </c>
      <c r="B29" s="1">
        <v>3</v>
      </c>
      <c r="C29" s="1" t="str">
        <f t="shared" si="0"/>
        <v>6.3</v>
      </c>
      <c r="D29" s="9">
        <v>158</v>
      </c>
      <c r="E29" s="9">
        <v>168</v>
      </c>
    </row>
    <row r="30" spans="1:5" x14ac:dyDescent="0.15">
      <c r="A30" s="1">
        <f>IF(COUNTIF($A$2:A29,A29)=5, A29+1, A29)</f>
        <v>6</v>
      </c>
      <c r="B30" s="1">
        <v>4</v>
      </c>
      <c r="C30" s="1" t="str">
        <f t="shared" si="0"/>
        <v>6.4</v>
      </c>
      <c r="D30" s="9">
        <v>156</v>
      </c>
      <c r="E30" s="9">
        <v>166</v>
      </c>
    </row>
    <row r="31" spans="1:5" x14ac:dyDescent="0.15">
      <c r="A31" s="1">
        <f>IF(COUNTIF($A$2:A30,A30)=5, A30+1, A30)</f>
        <v>6</v>
      </c>
      <c r="B31" s="1">
        <v>5</v>
      </c>
      <c r="C31" s="1" t="str">
        <f t="shared" si="0"/>
        <v>6.5</v>
      </c>
      <c r="D31" s="9">
        <v>158</v>
      </c>
      <c r="E31" s="9">
        <v>168</v>
      </c>
    </row>
    <row r="32" spans="1:5" x14ac:dyDescent="0.15">
      <c r="A32" s="1">
        <f>IF(COUNTIF($A$2:A31,A31)=5, A31+1, A31)</f>
        <v>7</v>
      </c>
      <c r="B32" s="1">
        <v>1</v>
      </c>
      <c r="C32" s="1" t="str">
        <f t="shared" si="0"/>
        <v>7.1</v>
      </c>
      <c r="D32" s="9">
        <v>159</v>
      </c>
      <c r="E32" s="9">
        <v>169</v>
      </c>
    </row>
    <row r="33" spans="1:5" x14ac:dyDescent="0.15">
      <c r="A33" s="1">
        <f>IF(COUNTIF($A$2:A32,A32)=5, A32+1, A32)</f>
        <v>7</v>
      </c>
      <c r="B33" s="1">
        <v>2</v>
      </c>
      <c r="C33" s="1" t="str">
        <f t="shared" si="0"/>
        <v>7.2</v>
      </c>
      <c r="D33" s="9">
        <v>159</v>
      </c>
      <c r="E33" s="9">
        <v>169</v>
      </c>
    </row>
    <row r="34" spans="1:5" x14ac:dyDescent="0.15">
      <c r="A34" s="1">
        <f>IF(COUNTIF($A$2:A33,A33)=5, A33+1, A33)</f>
        <v>7</v>
      </c>
      <c r="B34" s="1">
        <v>3</v>
      </c>
      <c r="C34" s="1" t="str">
        <f t="shared" si="0"/>
        <v>7.3</v>
      </c>
      <c r="D34" s="9">
        <v>162</v>
      </c>
      <c r="E34" s="9">
        <v>172</v>
      </c>
    </row>
    <row r="35" spans="1:5" x14ac:dyDescent="0.15">
      <c r="A35" s="1">
        <f>IF(COUNTIF($A$2:A34,A34)=5, A34+1, A34)</f>
        <v>7</v>
      </c>
      <c r="B35" s="1">
        <v>4</v>
      </c>
      <c r="C35" s="1" t="str">
        <f t="shared" si="0"/>
        <v>7.4</v>
      </c>
      <c r="D35" s="9">
        <v>157</v>
      </c>
      <c r="E35" s="9">
        <v>167</v>
      </c>
    </row>
    <row r="36" spans="1:5" x14ac:dyDescent="0.15">
      <c r="A36" s="1">
        <f>IF(COUNTIF($A$2:A35,A35)=5, A35+1, A35)</f>
        <v>7</v>
      </c>
      <c r="B36" s="1">
        <v>5</v>
      </c>
      <c r="C36" s="1" t="str">
        <f t="shared" si="0"/>
        <v>7.5</v>
      </c>
      <c r="D36" s="9">
        <v>159</v>
      </c>
      <c r="E36" s="9">
        <v>169</v>
      </c>
    </row>
    <row r="37" spans="1:5" x14ac:dyDescent="0.15">
      <c r="A37" s="1">
        <f>IF(COUNTIF($A$2:A36,A36)=5, A36+1, A36)</f>
        <v>8</v>
      </c>
      <c r="B37" s="1">
        <v>1</v>
      </c>
      <c r="C37" s="1" t="str">
        <f t="shared" si="0"/>
        <v>8.1</v>
      </c>
      <c r="D37" s="9">
        <v>161</v>
      </c>
      <c r="E37" s="9">
        <v>171</v>
      </c>
    </row>
    <row r="38" spans="1:5" x14ac:dyDescent="0.15">
      <c r="A38" s="1">
        <f>IF(COUNTIF($A$2:A37,A37)=5, A37+1, A37)</f>
        <v>8</v>
      </c>
      <c r="B38" s="1">
        <v>2</v>
      </c>
      <c r="C38" s="1" t="str">
        <f t="shared" si="0"/>
        <v>8.2</v>
      </c>
      <c r="D38" s="9">
        <v>156</v>
      </c>
      <c r="E38" s="9">
        <v>166</v>
      </c>
    </row>
    <row r="39" spans="1:5" x14ac:dyDescent="0.15">
      <c r="A39" s="1">
        <f>IF(COUNTIF($A$2:A38,A38)=5, A38+1, A38)</f>
        <v>8</v>
      </c>
      <c r="B39" s="1">
        <v>3</v>
      </c>
      <c r="C39" s="1" t="str">
        <f t="shared" si="0"/>
        <v>8.3</v>
      </c>
      <c r="D39" s="9">
        <v>154</v>
      </c>
      <c r="E39" s="9">
        <v>164</v>
      </c>
    </row>
    <row r="40" spans="1:5" x14ac:dyDescent="0.15">
      <c r="A40" s="1">
        <f>IF(COUNTIF($A$2:A39,A39)=5, A39+1, A39)</f>
        <v>8</v>
      </c>
      <c r="B40" s="1">
        <v>4</v>
      </c>
      <c r="C40" s="1" t="str">
        <f t="shared" si="0"/>
        <v>8.4</v>
      </c>
      <c r="D40" s="9">
        <v>158</v>
      </c>
      <c r="E40" s="9">
        <v>168</v>
      </c>
    </row>
    <row r="41" spans="1:5" x14ac:dyDescent="0.15">
      <c r="A41" s="1">
        <f>IF(COUNTIF($A$2:A40,A40)=5, A40+1, A40)</f>
        <v>8</v>
      </c>
      <c r="B41" s="1">
        <v>5</v>
      </c>
      <c r="C41" s="1" t="str">
        <f t="shared" si="0"/>
        <v>8.5</v>
      </c>
      <c r="D41" s="9">
        <v>158</v>
      </c>
      <c r="E41" s="9">
        <v>168</v>
      </c>
    </row>
    <row r="42" spans="1:5" x14ac:dyDescent="0.15">
      <c r="A42" s="1">
        <f>IF(COUNTIF($A$2:A41,A41)=5, A41+1, A41)</f>
        <v>9</v>
      </c>
      <c r="B42" s="1">
        <v>1</v>
      </c>
      <c r="C42" s="1" t="str">
        <f t="shared" si="0"/>
        <v>9.1</v>
      </c>
      <c r="D42" s="9">
        <v>157</v>
      </c>
      <c r="E42" s="9">
        <v>167</v>
      </c>
    </row>
    <row r="43" spans="1:5" x14ac:dyDescent="0.15">
      <c r="A43" s="1">
        <f>IF(COUNTIF($A$2:A42,A42)=5, A42+1, A42)</f>
        <v>9</v>
      </c>
      <c r="B43" s="1">
        <v>2</v>
      </c>
      <c r="C43" s="1" t="str">
        <f t="shared" si="0"/>
        <v>9.2</v>
      </c>
      <c r="D43" s="9">
        <v>152</v>
      </c>
      <c r="E43" s="9">
        <v>162</v>
      </c>
    </row>
    <row r="44" spans="1:5" x14ac:dyDescent="0.15">
      <c r="A44" s="1">
        <f>IF(COUNTIF($A$2:A43,A43)=5, A43+1, A43)</f>
        <v>9</v>
      </c>
      <c r="B44" s="1">
        <v>3</v>
      </c>
      <c r="C44" s="1" t="str">
        <f t="shared" si="0"/>
        <v>9.3</v>
      </c>
      <c r="D44" s="9">
        <v>159</v>
      </c>
      <c r="E44" s="9">
        <v>169</v>
      </c>
    </row>
    <row r="45" spans="1:5" x14ac:dyDescent="0.15">
      <c r="A45" s="1">
        <f>IF(COUNTIF($A$2:A44,A44)=5, A44+1, A44)</f>
        <v>9</v>
      </c>
      <c r="B45" s="1">
        <v>4</v>
      </c>
      <c r="C45" s="1" t="str">
        <f t="shared" si="0"/>
        <v>9.4</v>
      </c>
      <c r="D45" s="9">
        <v>155</v>
      </c>
      <c r="E45" s="9">
        <v>165</v>
      </c>
    </row>
    <row r="46" spans="1:5" x14ac:dyDescent="0.15">
      <c r="A46" s="1">
        <f>IF(COUNTIF($A$2:A45,A45)=5, A45+1, A45)</f>
        <v>9</v>
      </c>
      <c r="B46" s="1">
        <v>5</v>
      </c>
      <c r="C46" s="1" t="str">
        <f t="shared" si="0"/>
        <v>9.5</v>
      </c>
      <c r="D46" s="9">
        <v>161</v>
      </c>
      <c r="E46" s="9">
        <v>171</v>
      </c>
    </row>
    <row r="47" spans="1:5" x14ac:dyDescent="0.15">
      <c r="A47" s="1">
        <f>IF(COUNTIF($A$2:A46,A46)=5, A46+1, A46)</f>
        <v>10</v>
      </c>
      <c r="B47" s="1">
        <v>1</v>
      </c>
      <c r="C47" s="1" t="str">
        <f t="shared" si="0"/>
        <v>10.1</v>
      </c>
      <c r="D47" s="9">
        <v>162</v>
      </c>
      <c r="E47" s="9">
        <v>172</v>
      </c>
    </row>
    <row r="48" spans="1:5" x14ac:dyDescent="0.15">
      <c r="A48" s="1">
        <f>IF(COUNTIF($A$2:A47,A47)=5, A47+1, A47)</f>
        <v>10</v>
      </c>
      <c r="B48" s="1">
        <v>2</v>
      </c>
      <c r="C48" s="1" t="str">
        <f t="shared" si="0"/>
        <v>10.2</v>
      </c>
      <c r="D48" s="9">
        <v>154</v>
      </c>
      <c r="E48" s="9">
        <v>164</v>
      </c>
    </row>
    <row r="49" spans="1:5" x14ac:dyDescent="0.15">
      <c r="A49" s="1">
        <f>IF(COUNTIF($A$2:A48,A48)=5, A48+1, A48)</f>
        <v>10</v>
      </c>
      <c r="B49" s="1">
        <v>3</v>
      </c>
      <c r="C49" s="1" t="str">
        <f t="shared" si="0"/>
        <v>10.3</v>
      </c>
      <c r="D49" s="9">
        <v>162</v>
      </c>
      <c r="E49" s="9">
        <v>172</v>
      </c>
    </row>
    <row r="50" spans="1:5" x14ac:dyDescent="0.15">
      <c r="A50" s="1">
        <f>IF(COUNTIF($A$2:A49,A49)=5, A49+1, A49)</f>
        <v>10</v>
      </c>
      <c r="B50" s="1">
        <v>4</v>
      </c>
      <c r="C50" s="1" t="str">
        <f t="shared" si="0"/>
        <v>10.4</v>
      </c>
      <c r="D50" s="9">
        <v>155</v>
      </c>
      <c r="E50" s="9">
        <v>165</v>
      </c>
    </row>
    <row r="51" spans="1:5" x14ac:dyDescent="0.15">
      <c r="A51" s="1">
        <f>IF(COUNTIF($A$2:A50,A50)=5, A50+1, A50)</f>
        <v>10</v>
      </c>
      <c r="B51" s="1">
        <v>5</v>
      </c>
      <c r="C51" s="1" t="str">
        <f t="shared" si="0"/>
        <v>10.5</v>
      </c>
      <c r="D51" s="9">
        <v>158</v>
      </c>
      <c r="E51" s="9">
        <v>168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workbookViewId="0"/>
    <sheetView zoomScaleNormal="100" workbookViewId="1">
      <selection activeCell="K47" sqref="K47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3" width="10.7109375" customWidth="1"/>
    <col min="4" max="4" width="10.42578125" customWidth="1"/>
    <col min="5" max="5" width="10.7109375" customWidth="1"/>
    <col min="6" max="6" width="10.42578125" customWidth="1"/>
    <col min="7" max="7" width="10.7109375" customWidth="1"/>
    <col min="8" max="8" width="10.42578125" bestFit="1" customWidth="1"/>
    <col min="9" max="9" width="10.7109375" bestFit="1" customWidth="1"/>
    <col min="10" max="10" width="10.42578125" bestFit="1" customWidth="1"/>
    <col min="11" max="11" width="10.7109375" bestFit="1" customWidth="1"/>
    <col min="12" max="12" width="15.42578125" bestFit="1" customWidth="1"/>
    <col min="13" max="13" width="15.7109375" bestFit="1" customWidth="1"/>
  </cols>
  <sheetData>
    <row r="3" spans="1:13" x14ac:dyDescent="0.25">
      <c r="B3" s="2" t="s">
        <v>6</v>
      </c>
    </row>
    <row r="4" spans="1:13" x14ac:dyDescent="0.25">
      <c r="B4">
        <v>1</v>
      </c>
      <c r="D4">
        <v>2</v>
      </c>
      <c r="F4">
        <v>3</v>
      </c>
      <c r="H4">
        <v>4</v>
      </c>
      <c r="J4">
        <v>5</v>
      </c>
      <c r="L4" t="s">
        <v>29</v>
      </c>
      <c r="M4" t="s">
        <v>30</v>
      </c>
    </row>
    <row r="5" spans="1:13" x14ac:dyDescent="0.25">
      <c r="A5" s="2" t="s">
        <v>8</v>
      </c>
      <c r="B5" t="s">
        <v>9</v>
      </c>
      <c r="C5" t="s">
        <v>31</v>
      </c>
      <c r="D5" t="s">
        <v>9</v>
      </c>
      <c r="E5" t="s">
        <v>31</v>
      </c>
      <c r="F5" t="s">
        <v>9</v>
      </c>
      <c r="G5" t="s">
        <v>31</v>
      </c>
      <c r="H5" t="s">
        <v>9</v>
      </c>
      <c r="I5" t="s">
        <v>31</v>
      </c>
      <c r="J5" t="s">
        <v>9</v>
      </c>
      <c r="K5" t="s">
        <v>31</v>
      </c>
    </row>
    <row r="6" spans="1:13" x14ac:dyDescent="0.25">
      <c r="A6" s="3">
        <v>1</v>
      </c>
      <c r="B6" s="4">
        <v>162</v>
      </c>
      <c r="C6" s="4">
        <v>172</v>
      </c>
      <c r="D6" s="4">
        <v>158</v>
      </c>
      <c r="E6" s="4">
        <v>168</v>
      </c>
      <c r="F6" s="4">
        <v>147</v>
      </c>
      <c r="G6" s="4">
        <v>157</v>
      </c>
      <c r="H6" s="4">
        <v>158</v>
      </c>
      <c r="I6" s="4">
        <v>168</v>
      </c>
      <c r="J6" s="4">
        <v>165</v>
      </c>
      <c r="K6" s="4">
        <v>175</v>
      </c>
      <c r="L6" s="4">
        <v>790</v>
      </c>
      <c r="M6" s="4">
        <v>840</v>
      </c>
    </row>
    <row r="7" spans="1:13" x14ac:dyDescent="0.25">
      <c r="A7" s="3">
        <v>2</v>
      </c>
      <c r="B7" s="4">
        <v>155</v>
      </c>
      <c r="C7" s="4">
        <v>165</v>
      </c>
      <c r="D7" s="4">
        <v>158</v>
      </c>
      <c r="E7" s="4">
        <v>168</v>
      </c>
      <c r="F7" s="4">
        <v>167</v>
      </c>
      <c r="G7" s="4">
        <v>177</v>
      </c>
      <c r="H7" s="4">
        <v>158</v>
      </c>
      <c r="I7" s="4">
        <v>168</v>
      </c>
      <c r="J7" s="4">
        <v>152</v>
      </c>
      <c r="K7" s="4">
        <v>162</v>
      </c>
      <c r="L7" s="4">
        <v>790</v>
      </c>
      <c r="M7" s="4">
        <v>840</v>
      </c>
    </row>
    <row r="8" spans="1:13" x14ac:dyDescent="0.25">
      <c r="A8" s="3">
        <v>3</v>
      </c>
      <c r="B8" s="4">
        <v>160</v>
      </c>
      <c r="C8" s="4">
        <v>170</v>
      </c>
      <c r="D8" s="4">
        <v>160</v>
      </c>
      <c r="E8" s="4">
        <v>170</v>
      </c>
      <c r="F8" s="4">
        <v>158</v>
      </c>
      <c r="G8" s="4">
        <v>168</v>
      </c>
      <c r="H8" s="4">
        <v>155</v>
      </c>
      <c r="I8" s="4">
        <v>165</v>
      </c>
      <c r="J8" s="4">
        <v>152</v>
      </c>
      <c r="K8" s="4">
        <v>162</v>
      </c>
      <c r="L8" s="4">
        <v>785</v>
      </c>
      <c r="M8" s="4">
        <v>835</v>
      </c>
    </row>
    <row r="9" spans="1:13" x14ac:dyDescent="0.25">
      <c r="A9" s="3">
        <v>4</v>
      </c>
      <c r="B9" s="4">
        <v>157</v>
      </c>
      <c r="C9" s="4">
        <v>167</v>
      </c>
      <c r="D9" s="4">
        <v>158</v>
      </c>
      <c r="E9" s="4">
        <v>168</v>
      </c>
      <c r="F9" s="4">
        <v>155</v>
      </c>
      <c r="G9" s="4">
        <v>165</v>
      </c>
      <c r="H9" s="4">
        <v>155</v>
      </c>
      <c r="I9" s="4">
        <v>165</v>
      </c>
      <c r="J9" s="4">
        <v>150</v>
      </c>
      <c r="K9" s="4">
        <v>160</v>
      </c>
      <c r="L9" s="4">
        <v>775</v>
      </c>
      <c r="M9" s="4">
        <v>825</v>
      </c>
    </row>
    <row r="10" spans="1:13" x14ac:dyDescent="0.25">
      <c r="A10" s="3">
        <v>5</v>
      </c>
      <c r="B10" s="4">
        <v>156</v>
      </c>
      <c r="C10" s="4">
        <v>166</v>
      </c>
      <c r="D10" s="4">
        <v>156</v>
      </c>
      <c r="E10" s="4">
        <v>166</v>
      </c>
      <c r="F10" s="4">
        <v>157</v>
      </c>
      <c r="G10" s="4">
        <v>167</v>
      </c>
      <c r="H10" s="4">
        <v>156</v>
      </c>
      <c r="I10" s="4">
        <v>166</v>
      </c>
      <c r="J10" s="4">
        <v>161</v>
      </c>
      <c r="K10" s="4">
        <v>171</v>
      </c>
      <c r="L10" s="4">
        <v>786</v>
      </c>
      <c r="M10" s="4">
        <v>836</v>
      </c>
    </row>
    <row r="11" spans="1:13" x14ac:dyDescent="0.25">
      <c r="A11" s="3">
        <v>6</v>
      </c>
      <c r="B11" s="4">
        <v>159</v>
      </c>
      <c r="C11" s="4">
        <v>169</v>
      </c>
      <c r="D11" s="4">
        <v>154</v>
      </c>
      <c r="E11" s="4">
        <v>164</v>
      </c>
      <c r="F11" s="4">
        <v>158</v>
      </c>
      <c r="G11" s="4">
        <v>168</v>
      </c>
      <c r="H11" s="4">
        <v>156</v>
      </c>
      <c r="I11" s="4">
        <v>166</v>
      </c>
      <c r="J11" s="4">
        <v>158</v>
      </c>
      <c r="K11" s="4">
        <v>168</v>
      </c>
      <c r="L11" s="4">
        <v>785</v>
      </c>
      <c r="M11" s="4">
        <v>835</v>
      </c>
    </row>
    <row r="12" spans="1:13" x14ac:dyDescent="0.25">
      <c r="A12" s="3">
        <v>7</v>
      </c>
      <c r="B12" s="4">
        <v>159</v>
      </c>
      <c r="C12" s="4">
        <v>169</v>
      </c>
      <c r="D12" s="4">
        <v>159</v>
      </c>
      <c r="E12" s="4">
        <v>169</v>
      </c>
      <c r="F12" s="4">
        <v>162</v>
      </c>
      <c r="G12" s="4">
        <v>172</v>
      </c>
      <c r="H12" s="4">
        <v>157</v>
      </c>
      <c r="I12" s="4">
        <v>167</v>
      </c>
      <c r="J12" s="4">
        <v>159</v>
      </c>
      <c r="K12" s="4">
        <v>169</v>
      </c>
      <c r="L12" s="4">
        <v>796</v>
      </c>
      <c r="M12" s="4">
        <v>846</v>
      </c>
    </row>
    <row r="13" spans="1:13" x14ac:dyDescent="0.25">
      <c r="A13" s="3">
        <v>8</v>
      </c>
      <c r="B13" s="4">
        <v>161</v>
      </c>
      <c r="C13" s="4">
        <v>171</v>
      </c>
      <c r="D13" s="4">
        <v>156</v>
      </c>
      <c r="E13" s="4">
        <v>166</v>
      </c>
      <c r="F13" s="4">
        <v>154</v>
      </c>
      <c r="G13" s="4">
        <v>164</v>
      </c>
      <c r="H13" s="4">
        <v>158</v>
      </c>
      <c r="I13" s="4">
        <v>168</v>
      </c>
      <c r="J13" s="4">
        <v>158</v>
      </c>
      <c r="K13" s="4">
        <v>168</v>
      </c>
      <c r="L13" s="4">
        <v>787</v>
      </c>
      <c r="M13" s="4">
        <v>837</v>
      </c>
    </row>
    <row r="14" spans="1:13" x14ac:dyDescent="0.25">
      <c r="A14" s="3">
        <v>9</v>
      </c>
      <c r="B14" s="4">
        <v>157</v>
      </c>
      <c r="C14" s="4">
        <v>167</v>
      </c>
      <c r="D14" s="4">
        <v>152</v>
      </c>
      <c r="E14" s="4">
        <v>162</v>
      </c>
      <c r="F14" s="4">
        <v>159</v>
      </c>
      <c r="G14" s="4">
        <v>169</v>
      </c>
      <c r="H14" s="4">
        <v>155</v>
      </c>
      <c r="I14" s="4">
        <v>165</v>
      </c>
      <c r="J14" s="4">
        <v>161</v>
      </c>
      <c r="K14" s="4">
        <v>171</v>
      </c>
      <c r="L14" s="4">
        <v>784</v>
      </c>
      <c r="M14" s="4">
        <v>834</v>
      </c>
    </row>
    <row r="15" spans="1:13" x14ac:dyDescent="0.25">
      <c r="A15" s="3">
        <v>10</v>
      </c>
      <c r="B15" s="4">
        <v>162</v>
      </c>
      <c r="C15" s="4">
        <v>172</v>
      </c>
      <c r="D15" s="4">
        <v>154</v>
      </c>
      <c r="E15" s="4">
        <v>164</v>
      </c>
      <c r="F15" s="4">
        <v>162</v>
      </c>
      <c r="G15" s="4">
        <v>172</v>
      </c>
      <c r="H15" s="4">
        <v>155</v>
      </c>
      <c r="I15" s="4">
        <v>165</v>
      </c>
      <c r="J15" s="4">
        <v>158</v>
      </c>
      <c r="K15" s="4">
        <v>168</v>
      </c>
      <c r="L15" s="4">
        <v>791</v>
      </c>
      <c r="M15" s="4">
        <v>841</v>
      </c>
    </row>
    <row r="16" spans="1:13" x14ac:dyDescent="0.25">
      <c r="A16" s="3" t="s">
        <v>7</v>
      </c>
      <c r="B16" s="4">
        <v>1588</v>
      </c>
      <c r="C16" s="4">
        <v>1688</v>
      </c>
      <c r="D16" s="4">
        <v>1565</v>
      </c>
      <c r="E16" s="4">
        <v>1665</v>
      </c>
      <c r="F16" s="4">
        <v>1579</v>
      </c>
      <c r="G16" s="4">
        <v>1679</v>
      </c>
      <c r="H16" s="4">
        <v>1563</v>
      </c>
      <c r="I16" s="4">
        <v>1663</v>
      </c>
      <c r="J16" s="4">
        <v>1574</v>
      </c>
      <c r="K16" s="4">
        <v>1674</v>
      </c>
      <c r="L16" s="4">
        <v>7869</v>
      </c>
      <c r="M16" s="4">
        <v>8369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K7" sqref="K7:K11"/>
    </sheetView>
    <sheetView workbookViewId="1">
      <selection activeCell="C9" sqref="C9:D9"/>
    </sheetView>
  </sheetViews>
  <sheetFormatPr defaultRowHeight="10.5" x14ac:dyDescent="0.15"/>
  <cols>
    <col min="1" max="1" width="6.140625" style="1" bestFit="1" customWidth="1"/>
    <col min="2" max="2" width="6" style="1" bestFit="1" customWidth="1"/>
    <col min="3" max="3" width="9.140625" style="1" bestFit="1" customWidth="1"/>
    <col min="4" max="4" width="4.140625" style="1" bestFit="1" customWidth="1"/>
    <col min="5" max="5" width="9.140625" style="1"/>
    <col min="6" max="6" width="6" style="1" bestFit="1" customWidth="1"/>
    <col min="7" max="7" width="19.7109375" style="1" bestFit="1" customWidth="1"/>
    <col min="8" max="8" width="8.7109375" style="1" bestFit="1" customWidth="1"/>
    <col min="9" max="10" width="9.140625" style="1"/>
    <col min="11" max="11" width="12.7109375" style="1" bestFit="1" customWidth="1"/>
    <col min="12" max="16384" width="9.140625" style="1"/>
  </cols>
  <sheetData>
    <row r="1" spans="1:11" x14ac:dyDescent="0.15">
      <c r="A1" s="5" t="s">
        <v>2</v>
      </c>
      <c r="B1" s="5" t="s">
        <v>4</v>
      </c>
      <c r="C1" s="5" t="s">
        <v>18</v>
      </c>
      <c r="D1" s="5" t="s">
        <v>20</v>
      </c>
      <c r="E1" s="5"/>
      <c r="F1" s="5" t="s">
        <v>4</v>
      </c>
      <c r="G1" s="5" t="s">
        <v>19</v>
      </c>
      <c r="H1" s="5" t="s">
        <v>24</v>
      </c>
    </row>
    <row r="2" spans="1:11" x14ac:dyDescent="0.15">
      <c r="A2" s="1">
        <v>1</v>
      </c>
      <c r="B2" s="1">
        <v>1</v>
      </c>
      <c r="C2" s="1">
        <f>COUNTIFS('Session 2'!$I$5:$I$1048576,'Inventory &amp; P&amp;L'!A2,'Session 2'!$J$5:$J$1048576,'Inventory &amp; P&amp;L'!B2)-COUNTIFS('Session 2'!$I$5:$I$1048576,'Inventory &amp; P&amp;L'!A2,'Session 2'!$K$5:$K$1048576,'Inventory &amp; P&amp;L'!B2)</f>
        <v>1</v>
      </c>
      <c r="D2" s="1">
        <f>SUMIFS('Session 2'!$N$5:$N$1048576,'Session 2'!$I$5:$I$1048576,'Inventory &amp; P&amp;L'!A2,'Session 2'!$J$5:$J$1048576,'Inventory &amp; P&amp;L'!B2)+SUMIFS('Session 2'!$O$5:$O$1048576,'Session 2'!$I$5:$I$1048576,'Inventory &amp; P&amp;L'!A2,'Session 2'!$K$5:$K$1048576,'Inventory &amp; P&amp;L'!B2)</f>
        <v>3.1999999999999886</v>
      </c>
      <c r="F2" s="1">
        <v>1</v>
      </c>
      <c r="G2" s="1">
        <f>SUMIF(B:B,F2,C:C)</f>
        <v>5</v>
      </c>
      <c r="H2" s="1">
        <f>SUMIF(B:B,F2,D:D)</f>
        <v>12.999999999999943</v>
      </c>
    </row>
    <row r="3" spans="1:11" x14ac:dyDescent="0.15">
      <c r="A3" s="1">
        <f>IF(COUNTIF($A$2:A2,A2)=5, A2+1, A2)</f>
        <v>1</v>
      </c>
      <c r="B3" s="1">
        <v>2</v>
      </c>
      <c r="C3" s="1">
        <f>COUNTIFS('Session 2'!$I$5:$I$1048576,'Inventory &amp; P&amp;L'!A3,'Session 2'!$J$5:$J$1048576,'Inventory &amp; P&amp;L'!B3)-COUNTIFS('Session 2'!$I$5:$I$1048576,'Inventory &amp; P&amp;L'!A3,'Session 2'!$K$5:$K$1048576,'Inventory &amp; P&amp;L'!B3)</f>
        <v>-1</v>
      </c>
      <c r="D3" s="1">
        <f>SUMIFS('Session 2'!$N$5:$N$1048576,'Session 2'!$I$5:$I$1048576,'Inventory &amp; P&amp;L'!A3,'Session 2'!$J$5:$J$1048576,'Inventory &amp; P&amp;L'!B3)+SUMIFS('Session 2'!$O$5:$O$1048576,'Session 2'!$I$5:$I$1048576,'Inventory &amp; P&amp;L'!A3,'Session 2'!$K$5:$K$1048576,'Inventory &amp; P&amp;L'!B3)</f>
        <v>4.8000000000000114</v>
      </c>
      <c r="F3" s="1">
        <v>2</v>
      </c>
      <c r="G3" s="1">
        <f>SUMIF(B:B,F3,C:C)</f>
        <v>-5</v>
      </c>
      <c r="H3" s="1">
        <f>SUMIF(B:B,F3,D:D)</f>
        <v>30.000000000000057</v>
      </c>
    </row>
    <row r="4" spans="1:11" x14ac:dyDescent="0.15">
      <c r="A4" s="1">
        <f>IF(COUNTIF($A$2:A3,A3)=5, A3+1, A3)</f>
        <v>1</v>
      </c>
      <c r="B4" s="1">
        <v>3</v>
      </c>
      <c r="C4" s="1">
        <f>COUNTIFS('Session 2'!$I$5:$I$1048576,'Inventory &amp; P&amp;L'!A4,'Session 2'!$J$5:$J$1048576,'Inventory &amp; P&amp;L'!B4)-COUNTIFS('Session 2'!$I$5:$I$1048576,'Inventory &amp; P&amp;L'!A4,'Session 2'!$K$5:$K$1048576,'Inventory &amp; P&amp;L'!B4)</f>
        <v>-3</v>
      </c>
      <c r="D4" s="1">
        <f>SUMIFS('Session 2'!$N$5:$N$1048576,'Session 2'!$I$5:$I$1048576,'Inventory &amp; P&amp;L'!A4,'Session 2'!$J$5:$J$1048576,'Inventory &amp; P&amp;L'!B4)+SUMIFS('Session 2'!$O$5:$O$1048576,'Session 2'!$I$5:$I$1048576,'Inventory &amp; P&amp;L'!A4,'Session 2'!$K$5:$K$1048576,'Inventory &amp; P&amp;L'!B4)</f>
        <v>-9.5999999999999659</v>
      </c>
      <c r="F4" s="1">
        <v>3</v>
      </c>
      <c r="G4" s="1">
        <f>SUMIF(B:B,F4,C:C)</f>
        <v>3</v>
      </c>
      <c r="H4" s="1">
        <f>SUMIF(B:B,F4,D:D)</f>
        <v>-51.400000000000034</v>
      </c>
    </row>
    <row r="5" spans="1:11" ht="11.25" thickBot="1" x14ac:dyDescent="0.2">
      <c r="A5" s="1">
        <f>IF(COUNTIF($A$2:A4,A4)=5, A4+1, A4)</f>
        <v>1</v>
      </c>
      <c r="B5" s="1">
        <v>4</v>
      </c>
      <c r="C5" s="1">
        <f>COUNTIFS('Session 2'!$I$5:$I$1048576,'Inventory &amp; P&amp;L'!A5,'Session 2'!$J$5:$J$1048576,'Inventory &amp; P&amp;L'!B5)-COUNTIFS('Session 2'!$I$5:$I$1048576,'Inventory &amp; P&amp;L'!A5,'Session 2'!$K$5:$K$1048576,'Inventory &amp; P&amp;L'!B5)</f>
        <v>1</v>
      </c>
      <c r="D5" s="1">
        <f>SUMIFS('Session 2'!$N$5:$N$1048576,'Session 2'!$I$5:$I$1048576,'Inventory &amp; P&amp;L'!A5,'Session 2'!$J$5:$J$1048576,'Inventory &amp; P&amp;L'!B5)+SUMIFS('Session 2'!$O$5:$O$1048576,'Session 2'!$I$5:$I$1048576,'Inventory &amp; P&amp;L'!A5,'Session 2'!$K$5:$K$1048576,'Inventory &amp; P&amp;L'!B5)</f>
        <v>3.1999999999999886</v>
      </c>
      <c r="F5" s="1">
        <v>4</v>
      </c>
      <c r="G5" s="1">
        <f>SUMIF(B:B,F5,C:C)</f>
        <v>0</v>
      </c>
      <c r="H5" s="1">
        <f>SUMIF(B:B,F5,D:D)</f>
        <v>2</v>
      </c>
      <c r="K5" s="5" t="s">
        <v>21</v>
      </c>
    </row>
    <row r="6" spans="1:11" ht="11.25" thickBot="1" x14ac:dyDescent="0.2">
      <c r="A6" s="1">
        <f>IF(COUNTIF($A$2:A5,A5)=5, A5+1, A5)</f>
        <v>1</v>
      </c>
      <c r="B6" s="1">
        <v>5</v>
      </c>
      <c r="C6" s="1">
        <f>COUNTIFS('Session 2'!$I$5:$I$1048576,'Inventory &amp; P&amp;L'!A6,'Session 2'!$J$5:$J$1048576,'Inventory &amp; P&amp;L'!B6)-COUNTIFS('Session 2'!$I$5:$I$1048576,'Inventory &amp; P&amp;L'!A6,'Session 2'!$K$5:$K$1048576,'Inventory &amp; P&amp;L'!B6)</f>
        <v>2</v>
      </c>
      <c r="D6" s="1">
        <f>SUMIFS('Session 2'!$N$5:$N$1048576,'Session 2'!$I$5:$I$1048576,'Inventory &amp; P&amp;L'!A6,'Session 2'!$J$5:$J$1048576,'Inventory &amp; P&amp;L'!B6)+SUMIFS('Session 2'!$O$5:$O$1048576,'Session 2'!$I$5:$I$1048576,'Inventory &amp; P&amp;L'!A6,'Session 2'!$K$5:$K$1048576,'Inventory &amp; P&amp;L'!B6)</f>
        <v>-1.6000000000000227</v>
      </c>
      <c r="F6" s="1">
        <v>5</v>
      </c>
      <c r="G6" s="1">
        <f>SUMIF(B:B,F6,C:C)</f>
        <v>-3</v>
      </c>
      <c r="H6" s="1">
        <f>SUMIF(B:B,F6,D:D)</f>
        <v>6.4000000000000341</v>
      </c>
      <c r="K6" s="15">
        <f>AVERAGE(K7:K11)</f>
        <v>160.19999999999999</v>
      </c>
    </row>
    <row r="7" spans="1:11" x14ac:dyDescent="0.15">
      <c r="A7" s="1">
        <f>IF(COUNTIF($A$2:A6,A6)=5, A6+1, A6)</f>
        <v>2</v>
      </c>
      <c r="B7" s="1">
        <v>1</v>
      </c>
      <c r="C7" s="1">
        <f>COUNTIFS('Session 2'!$I$5:$I$1048576,'Inventory &amp; P&amp;L'!A7,'Session 2'!$J$5:$J$1048576,'Inventory &amp; P&amp;L'!B7)-COUNTIFS('Session 2'!$I$5:$I$1048576,'Inventory &amp; P&amp;L'!A7,'Session 2'!$K$5:$K$1048576,'Inventory &amp; P&amp;L'!B7)</f>
        <v>-1</v>
      </c>
      <c r="D7" s="1">
        <f>SUMIFS('Session 2'!$N$5:$N$1048576,'Session 2'!$I$5:$I$1048576,'Inventory &amp; P&amp;L'!A7,'Session 2'!$J$5:$J$1048576,'Inventory &amp; P&amp;L'!B7)+SUMIFS('Session 2'!$O$5:$O$1048576,'Session 2'!$I$5:$I$1048576,'Inventory &amp; P&amp;L'!A7,'Session 2'!$K$5:$K$1048576,'Inventory &amp; P&amp;L'!B7)</f>
        <v>6.8000000000000114</v>
      </c>
      <c r="J7" s="1" t="s">
        <v>32</v>
      </c>
      <c r="K7" s="9">
        <v>169</v>
      </c>
    </row>
    <row r="8" spans="1:11" x14ac:dyDescent="0.15">
      <c r="A8" s="1">
        <f>IF(COUNTIF($A$2:A7,A7)=5, A7+1, A7)</f>
        <v>2</v>
      </c>
      <c r="B8" s="1">
        <v>2</v>
      </c>
      <c r="C8" s="1">
        <f>COUNTIFS('Session 2'!$I$5:$I$1048576,'Inventory &amp; P&amp;L'!A8,'Session 2'!$J$5:$J$1048576,'Inventory &amp; P&amp;L'!B8)-COUNTIFS('Session 2'!$I$5:$I$1048576,'Inventory &amp; P&amp;L'!A8,'Session 2'!$K$5:$K$1048576,'Inventory &amp; P&amp;L'!B8)</f>
        <v>-1</v>
      </c>
      <c r="D8" s="1">
        <f>SUMIFS('Session 2'!$N$5:$N$1048576,'Session 2'!$I$5:$I$1048576,'Inventory &amp; P&amp;L'!A8,'Session 2'!$J$5:$J$1048576,'Inventory &amp; P&amp;L'!B8)+SUMIFS('Session 2'!$O$5:$O$1048576,'Session 2'!$I$5:$I$1048576,'Inventory &amp; P&amp;L'!A8,'Session 2'!$K$5:$K$1048576,'Inventory &amp; P&amp;L'!B8)</f>
        <v>6.8000000000000114</v>
      </c>
      <c r="J8" s="1" t="s">
        <v>33</v>
      </c>
      <c r="K8" s="9">
        <v>145</v>
      </c>
    </row>
    <row r="9" spans="1:11" x14ac:dyDescent="0.15">
      <c r="A9" s="1">
        <f>IF(COUNTIF($A$2:A8,A8)=5, A8+1, A8)</f>
        <v>2</v>
      </c>
      <c r="B9" s="1">
        <v>3</v>
      </c>
      <c r="C9" s="1">
        <f>COUNTIFS('Session 2'!$I$5:$I$1048576,'Inventory &amp; P&amp;L'!A9,'Session 2'!$J$5:$J$1048576,'Inventory &amp; P&amp;L'!B9)-COUNTIFS('Session 2'!$I$5:$I$1048576,'Inventory &amp; P&amp;L'!A9,'Session 2'!$K$5:$K$1048576,'Inventory &amp; P&amp;L'!B9)</f>
        <v>5</v>
      </c>
      <c r="D9" s="1">
        <f>SUMIFS('Session 2'!$N$5:$N$1048576,'Session 2'!$I$5:$I$1048576,'Inventory &amp; P&amp;L'!A9,'Session 2'!$J$5:$J$1048576,'Inventory &amp; P&amp;L'!B9)+SUMIFS('Session 2'!$O$5:$O$1048576,'Session 2'!$I$5:$I$1048576,'Inventory &amp; P&amp;L'!A9,'Session 2'!$K$5:$K$1048576,'Inventory &amp; P&amp;L'!B9)</f>
        <v>-29.000000000000057</v>
      </c>
      <c r="J9" s="1" t="s">
        <v>34</v>
      </c>
      <c r="K9" s="9">
        <v>165</v>
      </c>
    </row>
    <row r="10" spans="1:11" x14ac:dyDescent="0.15">
      <c r="A10" s="1">
        <f>IF(COUNTIF($A$2:A9,A9)=5, A9+1, A9)</f>
        <v>2</v>
      </c>
      <c r="B10" s="1">
        <v>4</v>
      </c>
      <c r="C10" s="1">
        <f>COUNTIFS('Session 2'!$I$5:$I$1048576,'Inventory &amp; P&amp;L'!A10,'Session 2'!$J$5:$J$1048576,'Inventory &amp; P&amp;L'!B10)-COUNTIFS('Session 2'!$I$5:$I$1048576,'Inventory &amp; P&amp;L'!A10,'Session 2'!$K$5:$K$1048576,'Inventory &amp; P&amp;L'!B10)</f>
        <v>-1</v>
      </c>
      <c r="D10" s="1">
        <f>SUMIFS('Session 2'!$N$5:$N$1048576,'Session 2'!$I$5:$I$1048576,'Inventory &amp; P&amp;L'!A10,'Session 2'!$J$5:$J$1048576,'Inventory &amp; P&amp;L'!B10)+SUMIFS('Session 2'!$O$5:$O$1048576,'Session 2'!$I$5:$I$1048576,'Inventory &amp; P&amp;L'!A10,'Session 2'!$K$5:$K$1048576,'Inventory &amp; P&amp;L'!B10)</f>
        <v>6.8000000000000114</v>
      </c>
      <c r="J10" s="1" t="s">
        <v>35</v>
      </c>
      <c r="K10" s="9">
        <v>162</v>
      </c>
    </row>
    <row r="11" spans="1:11" x14ac:dyDescent="0.15">
      <c r="A11" s="1">
        <f>IF(COUNTIF($A$2:A10,A10)=5, A10+1, A10)</f>
        <v>2</v>
      </c>
      <c r="B11" s="1">
        <v>5</v>
      </c>
      <c r="C11" s="1">
        <f>COUNTIFS('Session 2'!$I$5:$I$1048576,'Inventory &amp; P&amp;L'!A11,'Session 2'!$J$5:$J$1048576,'Inventory &amp; P&amp;L'!B11)-COUNTIFS('Session 2'!$I$5:$I$1048576,'Inventory &amp; P&amp;L'!A11,'Session 2'!$K$5:$K$1048576,'Inventory &amp; P&amp;L'!B11)</f>
        <v>-2</v>
      </c>
      <c r="D11" s="1">
        <f>SUMIFS('Session 2'!$N$5:$N$1048576,'Session 2'!$I$5:$I$1048576,'Inventory &amp; P&amp;L'!A11,'Session 2'!$J$5:$J$1048576,'Inventory &amp; P&amp;L'!B11)+SUMIFS('Session 2'!$O$5:$O$1048576,'Session 2'!$I$5:$I$1048576,'Inventory &amp; P&amp;L'!A11,'Session 2'!$K$5:$K$1048576,'Inventory &amp; P&amp;L'!B11)</f>
        <v>8.6000000000000227</v>
      </c>
      <c r="J11" s="1" t="s">
        <v>36</v>
      </c>
      <c r="K11" s="9">
        <v>160</v>
      </c>
    </row>
    <row r="12" spans="1:11" x14ac:dyDescent="0.15">
      <c r="A12" s="1">
        <f>IF(COUNTIF($A$2:A11,A11)=5, A11+1, A11)</f>
        <v>3</v>
      </c>
      <c r="B12" s="1">
        <v>1</v>
      </c>
      <c r="C12" s="1">
        <f>COUNTIFS('Session 2'!$I$5:$I$1048576,'Inventory &amp; P&amp;L'!A12,'Session 2'!$J$5:$J$1048576,'Inventory &amp; P&amp;L'!B12)-COUNTIFS('Session 2'!$I$5:$I$1048576,'Inventory &amp; P&amp;L'!A12,'Session 2'!$K$5:$K$1048576,'Inventory &amp; P&amp;L'!B12)</f>
        <v>0</v>
      </c>
      <c r="D12" s="1">
        <f>SUMIFS('Session 2'!$N$5:$N$1048576,'Session 2'!$I$5:$I$1048576,'Inventory &amp; P&amp;L'!A12,'Session 2'!$J$5:$J$1048576,'Inventory &amp; P&amp;L'!B12)+SUMIFS('Session 2'!$O$5:$O$1048576,'Session 2'!$I$5:$I$1048576,'Inventory &amp; P&amp;L'!A12,'Session 2'!$K$5:$K$1048576,'Inventory &amp; P&amp;L'!B12)</f>
        <v>0</v>
      </c>
    </row>
    <row r="13" spans="1:11" x14ac:dyDescent="0.15">
      <c r="A13" s="1">
        <f>IF(COUNTIF($A$2:A12,A12)=5, A12+1, A12)</f>
        <v>3</v>
      </c>
      <c r="B13" s="1">
        <v>2</v>
      </c>
      <c r="C13" s="1">
        <f>COUNTIFS('Session 2'!$I$5:$I$1048576,'Inventory &amp; P&amp;L'!A13,'Session 2'!$J$5:$J$1048576,'Inventory &amp; P&amp;L'!B13)-COUNTIFS('Session 2'!$I$5:$I$1048576,'Inventory &amp; P&amp;L'!A13,'Session 2'!$K$5:$K$1048576,'Inventory &amp; P&amp;L'!B13)</f>
        <v>3</v>
      </c>
      <c r="D13" s="1">
        <f>SUMIFS('Session 2'!$N$5:$N$1048576,'Session 2'!$I$5:$I$1048576,'Inventory &amp; P&amp;L'!A13,'Session 2'!$J$5:$J$1048576,'Inventory &amp; P&amp;L'!B13)+SUMIFS('Session 2'!$O$5:$O$1048576,'Session 2'!$I$5:$I$1048576,'Inventory &amp; P&amp;L'!A13,'Session 2'!$K$5:$K$1048576,'Inventory &amp; P&amp;L'!B13)</f>
        <v>-1.4000000000000341</v>
      </c>
    </row>
    <row r="14" spans="1:11" x14ac:dyDescent="0.15">
      <c r="A14" s="1">
        <f>IF(COUNTIF($A$2:A13,A13)=5, A13+1, A13)</f>
        <v>3</v>
      </c>
      <c r="B14" s="1">
        <v>3</v>
      </c>
      <c r="C14" s="1">
        <f>COUNTIFS('Session 2'!$I$5:$I$1048576,'Inventory &amp; P&amp;L'!A14,'Session 2'!$J$5:$J$1048576,'Inventory &amp; P&amp;L'!B14)-COUNTIFS('Session 2'!$I$5:$I$1048576,'Inventory &amp; P&amp;L'!A14,'Session 2'!$K$5:$K$1048576,'Inventory &amp; P&amp;L'!B14)</f>
        <v>-1</v>
      </c>
      <c r="D14" s="1">
        <f>SUMIFS('Session 2'!$N$5:$N$1048576,'Session 2'!$I$5:$I$1048576,'Inventory &amp; P&amp;L'!A14,'Session 2'!$J$5:$J$1048576,'Inventory &amp; P&amp;L'!B14)+SUMIFS('Session 2'!$O$5:$O$1048576,'Session 2'!$I$5:$I$1048576,'Inventory &amp; P&amp;L'!A14,'Session 2'!$K$5:$K$1048576,'Inventory &amp; P&amp;L'!B14)</f>
        <v>-0.19999999999998863</v>
      </c>
    </row>
    <row r="15" spans="1:11" x14ac:dyDescent="0.15">
      <c r="A15" s="1">
        <f>IF(COUNTIF($A$2:A14,A14)=5, A14+1, A14)</f>
        <v>3</v>
      </c>
      <c r="B15" s="1">
        <v>4</v>
      </c>
      <c r="C15" s="1">
        <f>COUNTIFS('Session 2'!$I$5:$I$1048576,'Inventory &amp; P&amp;L'!A15,'Session 2'!$J$5:$J$1048576,'Inventory &amp; P&amp;L'!B15)-COUNTIFS('Session 2'!$I$5:$I$1048576,'Inventory &amp; P&amp;L'!A15,'Session 2'!$K$5:$K$1048576,'Inventory &amp; P&amp;L'!B15)</f>
        <v>-1</v>
      </c>
      <c r="D15" s="1">
        <f>SUMIFS('Session 2'!$N$5:$N$1048576,'Session 2'!$I$5:$I$1048576,'Inventory &amp; P&amp;L'!A15,'Session 2'!$J$5:$J$1048576,'Inventory &amp; P&amp;L'!B15)+SUMIFS('Session 2'!$O$5:$O$1048576,'Session 2'!$I$5:$I$1048576,'Inventory &amp; P&amp;L'!A15,'Session 2'!$K$5:$K$1048576,'Inventory &amp; P&amp;L'!B15)</f>
        <v>-0.19999999999998863</v>
      </c>
    </row>
    <row r="16" spans="1:11" x14ac:dyDescent="0.15">
      <c r="A16" s="1">
        <f>IF(COUNTIF($A$2:A15,A15)=5, A15+1, A15)</f>
        <v>3</v>
      </c>
      <c r="B16" s="1">
        <v>5</v>
      </c>
      <c r="C16" s="1">
        <f>COUNTIFS('Session 2'!$I$5:$I$1048576,'Inventory &amp; P&amp;L'!A16,'Session 2'!$J$5:$J$1048576,'Inventory &amp; P&amp;L'!B16)-COUNTIFS('Session 2'!$I$5:$I$1048576,'Inventory &amp; P&amp;L'!A16,'Session 2'!$K$5:$K$1048576,'Inventory &amp; P&amp;L'!B16)</f>
        <v>-1</v>
      </c>
      <c r="D16" s="1">
        <f>SUMIFS('Session 2'!$N$5:$N$1048576,'Session 2'!$I$5:$I$1048576,'Inventory &amp; P&amp;L'!A16,'Session 2'!$J$5:$J$1048576,'Inventory &amp; P&amp;L'!B16)+SUMIFS('Session 2'!$O$5:$O$1048576,'Session 2'!$I$5:$I$1048576,'Inventory &amp; P&amp;L'!A16,'Session 2'!$K$5:$K$1048576,'Inventory &amp; P&amp;L'!B16)</f>
        <v>1.8000000000000114</v>
      </c>
    </row>
    <row r="17" spans="1:4" x14ac:dyDescent="0.15">
      <c r="A17" s="1">
        <f>IF(COUNTIF($A$2:A16,A16)=5, A16+1, A16)</f>
        <v>4</v>
      </c>
      <c r="B17" s="1">
        <v>1</v>
      </c>
      <c r="C17" s="1">
        <f>COUNTIFS('Session 2'!$I$5:$I$1048576,'Inventory &amp; P&amp;L'!A17,'Session 2'!$J$5:$J$1048576,'Inventory &amp; P&amp;L'!B17)-COUNTIFS('Session 2'!$I$5:$I$1048576,'Inventory &amp; P&amp;L'!A17,'Session 2'!$K$5:$K$1048576,'Inventory &amp; P&amp;L'!B17)</f>
        <v>1</v>
      </c>
      <c r="D17" s="1">
        <f>SUMIFS('Session 2'!$N$5:$N$1048576,'Session 2'!$I$5:$I$1048576,'Inventory &amp; P&amp;L'!A17,'Session 2'!$J$5:$J$1048576,'Inventory &amp; P&amp;L'!B17)+SUMIFS('Session 2'!$O$5:$O$1048576,'Session 2'!$I$5:$I$1048576,'Inventory &amp; P&amp;L'!A17,'Session 2'!$K$5:$K$1048576,'Inventory &amp; P&amp;L'!B17)</f>
        <v>0.19999999999998863</v>
      </c>
    </row>
    <row r="18" spans="1:4" x14ac:dyDescent="0.15">
      <c r="A18" s="1">
        <f>IF(COUNTIF($A$2:A17,A17)=5, A17+1, A17)</f>
        <v>4</v>
      </c>
      <c r="B18" s="1">
        <v>2</v>
      </c>
      <c r="C18" s="1">
        <f>COUNTIFS('Session 2'!$I$5:$I$1048576,'Inventory &amp; P&amp;L'!A18,'Session 2'!$J$5:$J$1048576,'Inventory &amp; P&amp;L'!B18)-COUNTIFS('Session 2'!$I$5:$I$1048576,'Inventory &amp; P&amp;L'!A18,'Session 2'!$K$5:$K$1048576,'Inventory &amp; P&amp;L'!B18)</f>
        <v>2</v>
      </c>
      <c r="D18" s="1">
        <f>SUMIFS('Session 2'!$N$5:$N$1048576,'Session 2'!$I$5:$I$1048576,'Inventory &amp; P&amp;L'!A18,'Session 2'!$J$5:$J$1048576,'Inventory &amp; P&amp;L'!B18)+SUMIFS('Session 2'!$O$5:$O$1048576,'Session 2'!$I$5:$I$1048576,'Inventory &amp; P&amp;L'!A18,'Session 2'!$K$5:$K$1048576,'Inventory &amp; P&amp;L'!B18)</f>
        <v>2.3999999999999773</v>
      </c>
    </row>
    <row r="19" spans="1:4" x14ac:dyDescent="0.15">
      <c r="A19" s="1">
        <f>IF(COUNTIF($A$2:A18,A18)=5, A18+1, A18)</f>
        <v>4</v>
      </c>
      <c r="B19" s="1">
        <v>3</v>
      </c>
      <c r="C19" s="1">
        <f>COUNTIFS('Session 2'!$I$5:$I$1048576,'Inventory &amp; P&amp;L'!A19,'Session 2'!$J$5:$J$1048576,'Inventory &amp; P&amp;L'!B19)-COUNTIFS('Session 2'!$I$5:$I$1048576,'Inventory &amp; P&amp;L'!A19,'Session 2'!$K$5:$K$1048576,'Inventory &amp; P&amp;L'!B19)</f>
        <v>-1</v>
      </c>
      <c r="D19" s="1">
        <f>SUMIFS('Session 2'!$N$5:$N$1048576,'Session 2'!$I$5:$I$1048576,'Inventory &amp; P&amp;L'!A19,'Session 2'!$J$5:$J$1048576,'Inventory &amp; P&amp;L'!B19)+SUMIFS('Session 2'!$O$5:$O$1048576,'Session 2'!$I$5:$I$1048576,'Inventory &amp; P&amp;L'!A19,'Session 2'!$K$5:$K$1048576,'Inventory &amp; P&amp;L'!B19)</f>
        <v>-2.1999999999999886</v>
      </c>
    </row>
    <row r="20" spans="1:4" x14ac:dyDescent="0.15">
      <c r="A20" s="1">
        <f>IF(COUNTIF($A$2:A19,A19)=5, A19+1, A19)</f>
        <v>4</v>
      </c>
      <c r="B20" s="1">
        <v>4</v>
      </c>
      <c r="C20" s="1">
        <f>COUNTIFS('Session 2'!$I$5:$I$1048576,'Inventory &amp; P&amp;L'!A20,'Session 2'!$J$5:$J$1048576,'Inventory &amp; P&amp;L'!B20)-COUNTIFS('Session 2'!$I$5:$I$1048576,'Inventory &amp; P&amp;L'!A20,'Session 2'!$K$5:$K$1048576,'Inventory &amp; P&amp;L'!B20)</f>
        <v>1</v>
      </c>
      <c r="D20" s="1">
        <f>SUMIFS('Session 2'!$N$5:$N$1048576,'Session 2'!$I$5:$I$1048576,'Inventory &amp; P&amp;L'!A20,'Session 2'!$J$5:$J$1048576,'Inventory &amp; P&amp;L'!B20)+SUMIFS('Session 2'!$O$5:$O$1048576,'Session 2'!$I$5:$I$1048576,'Inventory &amp; P&amp;L'!A20,'Session 2'!$K$5:$K$1048576,'Inventory &amp; P&amp;L'!B20)</f>
        <v>0.19999999999998863</v>
      </c>
    </row>
    <row r="21" spans="1:4" x14ac:dyDescent="0.15">
      <c r="A21" s="1">
        <f>IF(COUNTIF($A$2:A20,A20)=5, A20+1, A20)</f>
        <v>4</v>
      </c>
      <c r="B21" s="1">
        <v>5</v>
      </c>
      <c r="C21" s="1">
        <f>COUNTIFS('Session 2'!$I$5:$I$1048576,'Inventory &amp; P&amp;L'!A21,'Session 2'!$J$5:$J$1048576,'Inventory &amp; P&amp;L'!B21)-COUNTIFS('Session 2'!$I$5:$I$1048576,'Inventory &amp; P&amp;L'!A21,'Session 2'!$K$5:$K$1048576,'Inventory &amp; P&amp;L'!B21)</f>
        <v>-3</v>
      </c>
      <c r="D21" s="1">
        <f>SUMIFS('Session 2'!$N$5:$N$1048576,'Session 2'!$I$5:$I$1048576,'Inventory &amp; P&amp;L'!A21,'Session 2'!$J$5:$J$1048576,'Inventory &amp; P&amp;L'!B21)+SUMIFS('Session 2'!$O$5:$O$1048576,'Session 2'!$I$5:$I$1048576,'Inventory &amp; P&amp;L'!A21,'Session 2'!$K$5:$K$1048576,'Inventory &amp; P&amp;L'!B21)</f>
        <v>-0.59999999999996589</v>
      </c>
    </row>
    <row r="22" spans="1:4" x14ac:dyDescent="0.15">
      <c r="A22" s="1">
        <f>IF(COUNTIF($A$2:A21,A21)=5, A21+1, A21)</f>
        <v>5</v>
      </c>
      <c r="B22" s="1">
        <v>1</v>
      </c>
      <c r="C22" s="1">
        <f>COUNTIFS('Session 2'!$I$5:$I$1048576,'Inventory &amp; P&amp;L'!A22,'Session 2'!$J$5:$J$1048576,'Inventory &amp; P&amp;L'!B22)-COUNTIFS('Session 2'!$I$5:$I$1048576,'Inventory &amp; P&amp;L'!A22,'Session 2'!$K$5:$K$1048576,'Inventory &amp; P&amp;L'!B22)</f>
        <v>-1</v>
      </c>
      <c r="D22" s="1">
        <f>SUMIFS('Session 2'!$N$5:$N$1048576,'Session 2'!$I$5:$I$1048576,'Inventory &amp; P&amp;L'!A22,'Session 2'!$J$5:$J$1048576,'Inventory &amp; P&amp;L'!B22)+SUMIFS('Session 2'!$O$5:$O$1048576,'Session 2'!$I$5:$I$1048576,'Inventory &amp; P&amp;L'!A22,'Session 2'!$K$5:$K$1048576,'Inventory &amp; P&amp;L'!B22)</f>
        <v>0.80000000000001137</v>
      </c>
    </row>
    <row r="23" spans="1:4" x14ac:dyDescent="0.15">
      <c r="A23" s="1">
        <f>IF(COUNTIF($A$2:A22,A22)=5, A22+1, A22)</f>
        <v>5</v>
      </c>
      <c r="B23" s="1">
        <v>2</v>
      </c>
      <c r="C23" s="1">
        <f>COUNTIFS('Session 2'!$I$5:$I$1048576,'Inventory &amp; P&amp;L'!A23,'Session 2'!$J$5:$J$1048576,'Inventory &amp; P&amp;L'!B23)-COUNTIFS('Session 2'!$I$5:$I$1048576,'Inventory &amp; P&amp;L'!A23,'Session 2'!$K$5:$K$1048576,'Inventory &amp; P&amp;L'!B23)</f>
        <v>0</v>
      </c>
      <c r="D23" s="1">
        <f>SUMIFS('Session 2'!$N$5:$N$1048576,'Session 2'!$I$5:$I$1048576,'Inventory &amp; P&amp;L'!A23,'Session 2'!$J$5:$J$1048576,'Inventory &amp; P&amp;L'!B23)+SUMIFS('Session 2'!$O$5:$O$1048576,'Session 2'!$I$5:$I$1048576,'Inventory &amp; P&amp;L'!A23,'Session 2'!$K$5:$K$1048576,'Inventory &amp; P&amp;L'!B23)</f>
        <v>0</v>
      </c>
    </row>
    <row r="24" spans="1:4" x14ac:dyDescent="0.15">
      <c r="A24" s="1">
        <f>IF(COUNTIF($A$2:A23,A23)=5, A23+1, A23)</f>
        <v>5</v>
      </c>
      <c r="B24" s="1">
        <v>3</v>
      </c>
      <c r="C24" s="1">
        <f>COUNTIFS('Session 2'!$I$5:$I$1048576,'Inventory &amp; P&amp;L'!A24,'Session 2'!$J$5:$J$1048576,'Inventory &amp; P&amp;L'!B24)-COUNTIFS('Session 2'!$I$5:$I$1048576,'Inventory &amp; P&amp;L'!A24,'Session 2'!$K$5:$K$1048576,'Inventory &amp; P&amp;L'!B24)</f>
        <v>-1</v>
      </c>
      <c r="D24" s="1">
        <f>SUMIFS('Session 2'!$N$5:$N$1048576,'Session 2'!$I$5:$I$1048576,'Inventory &amp; P&amp;L'!A24,'Session 2'!$J$5:$J$1048576,'Inventory &amp; P&amp;L'!B24)+SUMIFS('Session 2'!$O$5:$O$1048576,'Session 2'!$I$5:$I$1048576,'Inventory &amp; P&amp;L'!A24,'Session 2'!$K$5:$K$1048576,'Inventory &amp; P&amp;L'!B24)</f>
        <v>0.80000000000001137</v>
      </c>
    </row>
    <row r="25" spans="1:4" x14ac:dyDescent="0.15">
      <c r="A25" s="1">
        <f>IF(COUNTIF($A$2:A24,A24)=5, A24+1, A24)</f>
        <v>5</v>
      </c>
      <c r="B25" s="1">
        <v>4</v>
      </c>
      <c r="C25" s="1">
        <f>COUNTIFS('Session 2'!$I$5:$I$1048576,'Inventory &amp; P&amp;L'!A25,'Session 2'!$J$5:$J$1048576,'Inventory &amp; P&amp;L'!B25)-COUNTIFS('Session 2'!$I$5:$I$1048576,'Inventory &amp; P&amp;L'!A25,'Session 2'!$K$5:$K$1048576,'Inventory &amp; P&amp;L'!B25)</f>
        <v>-1</v>
      </c>
      <c r="D25" s="1">
        <f>SUMIFS('Session 2'!$N$5:$N$1048576,'Session 2'!$I$5:$I$1048576,'Inventory &amp; P&amp;L'!A25,'Session 2'!$J$5:$J$1048576,'Inventory &amp; P&amp;L'!B25)+SUMIFS('Session 2'!$O$5:$O$1048576,'Session 2'!$I$5:$I$1048576,'Inventory &amp; P&amp;L'!A25,'Session 2'!$K$5:$K$1048576,'Inventory &amp; P&amp;L'!B25)</f>
        <v>0.80000000000001137</v>
      </c>
    </row>
    <row r="26" spans="1:4" x14ac:dyDescent="0.15">
      <c r="A26" s="1">
        <f>IF(COUNTIF($A$2:A25,A25)=5, A25+1, A25)</f>
        <v>5</v>
      </c>
      <c r="B26" s="1">
        <v>5</v>
      </c>
      <c r="C26" s="1">
        <f>COUNTIFS('Session 2'!$I$5:$I$1048576,'Inventory &amp; P&amp;L'!A26,'Session 2'!$J$5:$J$1048576,'Inventory &amp; P&amp;L'!B26)-COUNTIFS('Session 2'!$I$5:$I$1048576,'Inventory &amp; P&amp;L'!A26,'Session 2'!$K$5:$K$1048576,'Inventory &amp; P&amp;L'!B26)</f>
        <v>3</v>
      </c>
      <c r="D26" s="1">
        <f>SUMIFS('Session 2'!$N$5:$N$1048576,'Session 2'!$I$5:$I$1048576,'Inventory &amp; P&amp;L'!A26,'Session 2'!$J$5:$J$1048576,'Inventory &amp; P&amp;L'!B26)+SUMIFS('Session 2'!$O$5:$O$1048576,'Session 2'!$I$5:$I$1048576,'Inventory &amp; P&amp;L'!A26,'Session 2'!$K$5:$K$1048576,'Inventory &amp; P&amp;L'!B26)</f>
        <v>-2.4000000000000341</v>
      </c>
    </row>
    <row r="27" spans="1:4" x14ac:dyDescent="0.15">
      <c r="A27" s="1">
        <f>IF(COUNTIF($A$2:A26,A26)=5, A26+1, A26)</f>
        <v>6</v>
      </c>
      <c r="B27" s="1">
        <v>1</v>
      </c>
      <c r="C27" s="1">
        <f>COUNTIFS('Session 2'!$I$5:$I$1048576,'Inventory &amp; P&amp;L'!A27,'Session 2'!$J$5:$J$1048576,'Inventory &amp; P&amp;L'!B27)-COUNTIFS('Session 2'!$I$5:$I$1048576,'Inventory &amp; P&amp;L'!A27,'Session 2'!$K$5:$K$1048576,'Inventory &amp; P&amp;L'!B27)</f>
        <v>3</v>
      </c>
      <c r="D27" s="1">
        <f>SUMIFS('Session 2'!$N$5:$N$1048576,'Session 2'!$I$5:$I$1048576,'Inventory &amp; P&amp;L'!A27,'Session 2'!$J$5:$J$1048576,'Inventory &amp; P&amp;L'!B27)+SUMIFS('Session 2'!$O$5:$O$1048576,'Session 2'!$I$5:$I$1048576,'Inventory &amp; P&amp;L'!A27,'Session 2'!$K$5:$K$1048576,'Inventory &amp; P&amp;L'!B27)</f>
        <v>3.5999999999999659</v>
      </c>
    </row>
    <row r="28" spans="1:4" x14ac:dyDescent="0.15">
      <c r="A28" s="1">
        <f>IF(COUNTIF($A$2:A27,A27)=5, A27+1, A27)</f>
        <v>6</v>
      </c>
      <c r="B28" s="1">
        <v>2</v>
      </c>
      <c r="C28" s="1">
        <f>COUNTIFS('Session 2'!$I$5:$I$1048576,'Inventory &amp; P&amp;L'!A28,'Session 2'!$J$5:$J$1048576,'Inventory &amp; P&amp;L'!B28)-COUNTIFS('Session 2'!$I$5:$I$1048576,'Inventory &amp; P&amp;L'!A28,'Session 2'!$K$5:$K$1048576,'Inventory &amp; P&amp;L'!B28)</f>
        <v>0</v>
      </c>
      <c r="D28" s="1">
        <f>SUMIFS('Session 2'!$N$5:$N$1048576,'Session 2'!$I$5:$I$1048576,'Inventory &amp; P&amp;L'!A28,'Session 2'!$J$5:$J$1048576,'Inventory &amp; P&amp;L'!B28)+SUMIFS('Session 2'!$O$5:$O$1048576,'Session 2'!$I$5:$I$1048576,'Inventory &amp; P&amp;L'!A28,'Session 2'!$K$5:$K$1048576,'Inventory &amp; P&amp;L'!B28)</f>
        <v>0</v>
      </c>
    </row>
    <row r="29" spans="1:4" x14ac:dyDescent="0.15">
      <c r="A29" s="1">
        <f>IF(COUNTIF($A$2:A28,A28)=5, A28+1, A28)</f>
        <v>6</v>
      </c>
      <c r="B29" s="1">
        <v>3</v>
      </c>
      <c r="C29" s="1">
        <f>COUNTIFS('Session 2'!$I$5:$I$1048576,'Inventory &amp; P&amp;L'!A29,'Session 2'!$J$5:$J$1048576,'Inventory &amp; P&amp;L'!B29)-COUNTIFS('Session 2'!$I$5:$I$1048576,'Inventory &amp; P&amp;L'!A29,'Session 2'!$K$5:$K$1048576,'Inventory &amp; P&amp;L'!B29)</f>
        <v>-1</v>
      </c>
      <c r="D29" s="1">
        <f>SUMIFS('Session 2'!$N$5:$N$1048576,'Session 2'!$I$5:$I$1048576,'Inventory &amp; P&amp;L'!A29,'Session 2'!$J$5:$J$1048576,'Inventory &amp; P&amp;L'!B29)+SUMIFS('Session 2'!$O$5:$O$1048576,'Session 2'!$I$5:$I$1048576,'Inventory &amp; P&amp;L'!A29,'Session 2'!$K$5:$K$1048576,'Inventory &amp; P&amp;L'!B29)</f>
        <v>-1.1999999999999886</v>
      </c>
    </row>
    <row r="30" spans="1:4" x14ac:dyDescent="0.15">
      <c r="A30" s="1">
        <f>IF(COUNTIF($A$2:A29,A29)=5, A29+1, A29)</f>
        <v>6</v>
      </c>
      <c r="B30" s="1">
        <v>4</v>
      </c>
      <c r="C30" s="1">
        <f>COUNTIFS('Session 2'!$I$5:$I$1048576,'Inventory &amp; P&amp;L'!A30,'Session 2'!$J$5:$J$1048576,'Inventory &amp; P&amp;L'!B30)-COUNTIFS('Session 2'!$I$5:$I$1048576,'Inventory &amp; P&amp;L'!A30,'Session 2'!$K$5:$K$1048576,'Inventory &amp; P&amp;L'!B30)</f>
        <v>-1</v>
      </c>
      <c r="D30" s="1">
        <f>SUMIFS('Session 2'!$N$5:$N$1048576,'Session 2'!$I$5:$I$1048576,'Inventory &amp; P&amp;L'!A30,'Session 2'!$J$5:$J$1048576,'Inventory &amp; P&amp;L'!B30)+SUMIFS('Session 2'!$O$5:$O$1048576,'Session 2'!$I$5:$I$1048576,'Inventory &amp; P&amp;L'!A30,'Session 2'!$K$5:$K$1048576,'Inventory &amp; P&amp;L'!B30)</f>
        <v>-1.1999999999999886</v>
      </c>
    </row>
    <row r="31" spans="1:4" x14ac:dyDescent="0.15">
      <c r="A31" s="1">
        <f>IF(COUNTIF($A$2:A30,A30)=5, A30+1, A30)</f>
        <v>6</v>
      </c>
      <c r="B31" s="1">
        <v>5</v>
      </c>
      <c r="C31" s="1">
        <f>COUNTIFS('Session 2'!$I$5:$I$1048576,'Inventory &amp; P&amp;L'!A31,'Session 2'!$J$5:$J$1048576,'Inventory &amp; P&amp;L'!B31)-COUNTIFS('Session 2'!$I$5:$I$1048576,'Inventory &amp; P&amp;L'!A31,'Session 2'!$K$5:$K$1048576,'Inventory &amp; P&amp;L'!B31)</f>
        <v>-1</v>
      </c>
      <c r="D31" s="1">
        <f>SUMIFS('Session 2'!$N$5:$N$1048576,'Session 2'!$I$5:$I$1048576,'Inventory &amp; P&amp;L'!A31,'Session 2'!$J$5:$J$1048576,'Inventory &amp; P&amp;L'!B31)+SUMIFS('Session 2'!$O$5:$O$1048576,'Session 2'!$I$5:$I$1048576,'Inventory &amp; P&amp;L'!A31,'Session 2'!$K$5:$K$1048576,'Inventory &amp; P&amp;L'!B31)</f>
        <v>-1.1999999999999886</v>
      </c>
    </row>
    <row r="32" spans="1:4" x14ac:dyDescent="0.15">
      <c r="A32" s="1">
        <f>IF(COUNTIF($A$2:A31,A31)=5, A31+1, A31)</f>
        <v>7</v>
      </c>
      <c r="B32" s="1">
        <v>1</v>
      </c>
      <c r="C32" s="1">
        <f>COUNTIFS('Session 2'!$I$5:$I$1048576,'Inventory &amp; P&amp;L'!A32,'Session 2'!$J$5:$J$1048576,'Inventory &amp; P&amp;L'!B32)-COUNTIFS('Session 2'!$I$5:$I$1048576,'Inventory &amp; P&amp;L'!A32,'Session 2'!$K$5:$K$1048576,'Inventory &amp; P&amp;L'!B32)</f>
        <v>-1</v>
      </c>
      <c r="D32" s="1">
        <f>SUMIFS('Session 2'!$N$5:$N$1048576,'Session 2'!$I$5:$I$1048576,'Inventory &amp; P&amp;L'!A32,'Session 2'!$J$5:$J$1048576,'Inventory &amp; P&amp;L'!B32)+SUMIFS('Session 2'!$O$5:$O$1048576,'Session 2'!$I$5:$I$1048576,'Inventory &amp; P&amp;L'!A32,'Session 2'!$K$5:$K$1048576,'Inventory &amp; P&amp;L'!B32)</f>
        <v>1.8000000000000114</v>
      </c>
    </row>
    <row r="33" spans="1:4" x14ac:dyDescent="0.15">
      <c r="A33" s="1">
        <f>IF(COUNTIF($A$2:A32,A32)=5, A32+1, A32)</f>
        <v>7</v>
      </c>
      <c r="B33" s="1">
        <v>2</v>
      </c>
      <c r="C33" s="1">
        <f>COUNTIFS('Session 2'!$I$5:$I$1048576,'Inventory &amp; P&amp;L'!A33,'Session 2'!$J$5:$J$1048576,'Inventory &amp; P&amp;L'!B33)-COUNTIFS('Session 2'!$I$5:$I$1048576,'Inventory &amp; P&amp;L'!A33,'Session 2'!$K$5:$K$1048576,'Inventory &amp; P&amp;L'!B33)</f>
        <v>-1</v>
      </c>
      <c r="D33" s="1">
        <f>SUMIFS('Session 2'!$N$5:$N$1048576,'Session 2'!$I$5:$I$1048576,'Inventory &amp; P&amp;L'!A33,'Session 2'!$J$5:$J$1048576,'Inventory &amp; P&amp;L'!B33)+SUMIFS('Session 2'!$O$5:$O$1048576,'Session 2'!$I$5:$I$1048576,'Inventory &amp; P&amp;L'!A33,'Session 2'!$K$5:$K$1048576,'Inventory &amp; P&amp;L'!B33)</f>
        <v>1.8000000000000114</v>
      </c>
    </row>
    <row r="34" spans="1:4" x14ac:dyDescent="0.15">
      <c r="A34" s="1">
        <f>IF(COUNTIF($A$2:A33,A33)=5, A33+1, A33)</f>
        <v>7</v>
      </c>
      <c r="B34" s="1">
        <v>3</v>
      </c>
      <c r="C34" s="1">
        <f>COUNTIFS('Session 2'!$I$5:$I$1048576,'Inventory &amp; P&amp;L'!A34,'Session 2'!$J$5:$J$1048576,'Inventory &amp; P&amp;L'!B34)-COUNTIFS('Session 2'!$I$5:$I$1048576,'Inventory &amp; P&amp;L'!A34,'Session 2'!$K$5:$K$1048576,'Inventory &amp; P&amp;L'!B34)</f>
        <v>4</v>
      </c>
      <c r="D34" s="1">
        <f>SUMIFS('Session 2'!$N$5:$N$1048576,'Session 2'!$I$5:$I$1048576,'Inventory &amp; P&amp;L'!A34,'Session 2'!$J$5:$J$1048576,'Inventory &amp; P&amp;L'!B34)+SUMIFS('Session 2'!$O$5:$O$1048576,'Session 2'!$I$5:$I$1048576,'Inventory &amp; P&amp;L'!A34,'Session 2'!$K$5:$K$1048576,'Inventory &amp; P&amp;L'!B34)</f>
        <v>-7.2000000000000455</v>
      </c>
    </row>
    <row r="35" spans="1:4" x14ac:dyDescent="0.15">
      <c r="A35" s="1">
        <f>IF(COUNTIF($A$2:A34,A34)=5, A34+1, A34)</f>
        <v>7</v>
      </c>
      <c r="B35" s="1">
        <v>4</v>
      </c>
      <c r="C35" s="1">
        <f>COUNTIFS('Session 2'!$I$5:$I$1048576,'Inventory &amp; P&amp;L'!A35,'Session 2'!$J$5:$J$1048576,'Inventory &amp; P&amp;L'!B35)-COUNTIFS('Session 2'!$I$5:$I$1048576,'Inventory &amp; P&amp;L'!A35,'Session 2'!$K$5:$K$1048576,'Inventory &amp; P&amp;L'!B35)</f>
        <v>-1</v>
      </c>
      <c r="D35" s="1">
        <f>SUMIFS('Session 2'!$N$5:$N$1048576,'Session 2'!$I$5:$I$1048576,'Inventory &amp; P&amp;L'!A35,'Session 2'!$J$5:$J$1048576,'Inventory &amp; P&amp;L'!B35)+SUMIFS('Session 2'!$O$5:$O$1048576,'Session 2'!$I$5:$I$1048576,'Inventory &amp; P&amp;L'!A35,'Session 2'!$K$5:$K$1048576,'Inventory &amp; P&amp;L'!B35)</f>
        <v>1.8000000000000114</v>
      </c>
    </row>
    <row r="36" spans="1:4" x14ac:dyDescent="0.15">
      <c r="A36" s="1">
        <f>IF(COUNTIF($A$2:A35,A35)=5, A35+1, A35)</f>
        <v>7</v>
      </c>
      <c r="B36" s="1">
        <v>5</v>
      </c>
      <c r="C36" s="1">
        <f>COUNTIFS('Session 2'!$I$5:$I$1048576,'Inventory &amp; P&amp;L'!A36,'Session 2'!$J$5:$J$1048576,'Inventory &amp; P&amp;L'!B36)-COUNTIFS('Session 2'!$I$5:$I$1048576,'Inventory &amp; P&amp;L'!A36,'Session 2'!$K$5:$K$1048576,'Inventory &amp; P&amp;L'!B36)</f>
        <v>-1</v>
      </c>
      <c r="D36" s="1">
        <f>SUMIFS('Session 2'!$N$5:$N$1048576,'Session 2'!$I$5:$I$1048576,'Inventory &amp; P&amp;L'!A36,'Session 2'!$J$5:$J$1048576,'Inventory &amp; P&amp;L'!B36)+SUMIFS('Session 2'!$O$5:$O$1048576,'Session 2'!$I$5:$I$1048576,'Inventory &amp; P&amp;L'!A36,'Session 2'!$K$5:$K$1048576,'Inventory &amp; P&amp;L'!B36)</f>
        <v>1.8000000000000114</v>
      </c>
    </row>
    <row r="37" spans="1:4" x14ac:dyDescent="0.15">
      <c r="A37" s="1">
        <f>IF(COUNTIF($A$2:A36,A36)=5, A36+1, A36)</f>
        <v>8</v>
      </c>
      <c r="B37" s="1">
        <v>1</v>
      </c>
      <c r="C37" s="1">
        <f>COUNTIFS('Session 2'!$I$5:$I$1048576,'Inventory &amp; P&amp;L'!A37,'Session 2'!$J$5:$J$1048576,'Inventory &amp; P&amp;L'!B37)-COUNTIFS('Session 2'!$I$5:$I$1048576,'Inventory &amp; P&amp;L'!A37,'Session 2'!$K$5:$K$1048576,'Inventory &amp; P&amp;L'!B37)</f>
        <v>3</v>
      </c>
      <c r="D37" s="1">
        <f>SUMIFS('Session 2'!$N$5:$N$1048576,'Session 2'!$I$5:$I$1048576,'Inventory &amp; P&amp;L'!A37,'Session 2'!$J$5:$J$1048576,'Inventory &amp; P&amp;L'!B37)+SUMIFS('Session 2'!$O$5:$O$1048576,'Session 2'!$I$5:$I$1048576,'Inventory &amp; P&amp;L'!A37,'Session 2'!$K$5:$K$1048576,'Inventory &amp; P&amp;L'!B37)</f>
        <v>-2.4000000000000341</v>
      </c>
    </row>
    <row r="38" spans="1:4" x14ac:dyDescent="0.15">
      <c r="A38" s="1">
        <f>IF(COUNTIF($A$2:A37,A37)=5, A37+1, A37)</f>
        <v>8</v>
      </c>
      <c r="B38" s="1">
        <v>2</v>
      </c>
      <c r="C38" s="1">
        <f>COUNTIFS('Session 2'!$I$5:$I$1048576,'Inventory &amp; P&amp;L'!A38,'Session 2'!$J$5:$J$1048576,'Inventory &amp; P&amp;L'!B38)-COUNTIFS('Session 2'!$I$5:$I$1048576,'Inventory &amp; P&amp;L'!A38,'Session 2'!$K$5:$K$1048576,'Inventory &amp; P&amp;L'!B38)</f>
        <v>-1</v>
      </c>
      <c r="D38" s="1">
        <f>SUMIFS('Session 2'!$N$5:$N$1048576,'Session 2'!$I$5:$I$1048576,'Inventory &amp; P&amp;L'!A38,'Session 2'!$J$5:$J$1048576,'Inventory &amp; P&amp;L'!B38)+SUMIFS('Session 2'!$O$5:$O$1048576,'Session 2'!$I$5:$I$1048576,'Inventory &amp; P&amp;L'!A38,'Session 2'!$K$5:$K$1048576,'Inventory &amp; P&amp;L'!B38)</f>
        <v>0.80000000000001137</v>
      </c>
    </row>
    <row r="39" spans="1:4" x14ac:dyDescent="0.15">
      <c r="A39" s="1">
        <f>IF(COUNTIF($A$2:A38,A38)=5, A38+1, A38)</f>
        <v>8</v>
      </c>
      <c r="B39" s="1">
        <v>3</v>
      </c>
      <c r="C39" s="1">
        <f>COUNTIFS('Session 2'!$I$5:$I$1048576,'Inventory &amp; P&amp;L'!A39,'Session 2'!$J$5:$J$1048576,'Inventory &amp; P&amp;L'!B39)-COUNTIFS('Session 2'!$I$5:$I$1048576,'Inventory &amp; P&amp;L'!A39,'Session 2'!$K$5:$K$1048576,'Inventory &amp; P&amp;L'!B39)</f>
        <v>-2</v>
      </c>
      <c r="D39" s="1">
        <f>SUMIFS('Session 2'!$N$5:$N$1048576,'Session 2'!$I$5:$I$1048576,'Inventory &amp; P&amp;L'!A39,'Session 2'!$J$5:$J$1048576,'Inventory &amp; P&amp;L'!B39)+SUMIFS('Session 2'!$O$5:$O$1048576,'Session 2'!$I$5:$I$1048576,'Inventory &amp; P&amp;L'!A39,'Session 2'!$K$5:$K$1048576,'Inventory &amp; P&amp;L'!B39)</f>
        <v>4.6000000000000227</v>
      </c>
    </row>
    <row r="40" spans="1:4" x14ac:dyDescent="0.15">
      <c r="A40" s="1">
        <f>IF(COUNTIF($A$2:A39,A39)=5, A39+1, A39)</f>
        <v>8</v>
      </c>
      <c r="B40" s="1">
        <v>4</v>
      </c>
      <c r="C40" s="1">
        <f>COUNTIFS('Session 2'!$I$5:$I$1048576,'Inventory &amp; P&amp;L'!A40,'Session 2'!$J$5:$J$1048576,'Inventory &amp; P&amp;L'!B40)-COUNTIFS('Session 2'!$I$5:$I$1048576,'Inventory &amp; P&amp;L'!A40,'Session 2'!$K$5:$K$1048576,'Inventory &amp; P&amp;L'!B40)</f>
        <v>1</v>
      </c>
      <c r="D40" s="1">
        <f>SUMIFS('Session 2'!$N$5:$N$1048576,'Session 2'!$I$5:$I$1048576,'Inventory &amp; P&amp;L'!A40,'Session 2'!$J$5:$J$1048576,'Inventory &amp; P&amp;L'!B40)+SUMIFS('Session 2'!$O$5:$O$1048576,'Session 2'!$I$5:$I$1048576,'Inventory &amp; P&amp;L'!A40,'Session 2'!$K$5:$K$1048576,'Inventory &amp; P&amp;L'!B40)</f>
        <v>-3.8000000000000114</v>
      </c>
    </row>
    <row r="41" spans="1:4" x14ac:dyDescent="0.15">
      <c r="A41" s="1">
        <f>IF(COUNTIF($A$2:A40,A40)=5, A40+1, A40)</f>
        <v>8</v>
      </c>
      <c r="B41" s="1">
        <v>5</v>
      </c>
      <c r="C41" s="1">
        <f>COUNTIFS('Session 2'!$I$5:$I$1048576,'Inventory &amp; P&amp;L'!A41,'Session 2'!$J$5:$J$1048576,'Inventory &amp; P&amp;L'!B41)-COUNTIFS('Session 2'!$I$5:$I$1048576,'Inventory &amp; P&amp;L'!A41,'Session 2'!$K$5:$K$1048576,'Inventory &amp; P&amp;L'!B41)</f>
        <v>-1</v>
      </c>
      <c r="D41" s="1">
        <f>SUMIFS('Session 2'!$N$5:$N$1048576,'Session 2'!$I$5:$I$1048576,'Inventory &amp; P&amp;L'!A41,'Session 2'!$J$5:$J$1048576,'Inventory &amp; P&amp;L'!B41)+SUMIFS('Session 2'!$O$5:$O$1048576,'Session 2'!$I$5:$I$1048576,'Inventory &amp; P&amp;L'!A41,'Session 2'!$K$5:$K$1048576,'Inventory &amp; P&amp;L'!B41)</f>
        <v>0.80000000000001137</v>
      </c>
    </row>
    <row r="42" spans="1:4" x14ac:dyDescent="0.15">
      <c r="A42" s="1">
        <f>IF(COUNTIF($A$2:A41,A41)=5, A41+1, A41)</f>
        <v>9</v>
      </c>
      <c r="B42" s="1">
        <v>1</v>
      </c>
      <c r="C42" s="1">
        <f>COUNTIFS('Session 2'!$I$5:$I$1048576,'Inventory &amp; P&amp;L'!A42,'Session 2'!$J$5:$J$1048576,'Inventory &amp; P&amp;L'!B42)-COUNTIFS('Session 2'!$I$5:$I$1048576,'Inventory &amp; P&amp;L'!A42,'Session 2'!$K$5:$K$1048576,'Inventory &amp; P&amp;L'!B42)</f>
        <v>-1</v>
      </c>
      <c r="D42" s="1">
        <f>SUMIFS('Session 2'!$N$5:$N$1048576,'Session 2'!$I$5:$I$1048576,'Inventory &amp; P&amp;L'!A42,'Session 2'!$J$5:$J$1048576,'Inventory &amp; P&amp;L'!B42)+SUMIFS('Session 2'!$O$5:$O$1048576,'Session 2'!$I$5:$I$1048576,'Inventory &amp; P&amp;L'!A42,'Session 2'!$K$5:$K$1048576,'Inventory &amp; P&amp;L'!B42)</f>
        <v>0.80000000000001137</v>
      </c>
    </row>
    <row r="43" spans="1:4" x14ac:dyDescent="0.15">
      <c r="A43" s="1">
        <f>IF(COUNTIF($A$2:A42,A42)=5, A42+1, A42)</f>
        <v>9</v>
      </c>
      <c r="B43" s="1">
        <v>2</v>
      </c>
      <c r="C43" s="1">
        <f>COUNTIFS('Session 2'!$I$5:$I$1048576,'Inventory &amp; P&amp;L'!A43,'Session 2'!$J$5:$J$1048576,'Inventory &amp; P&amp;L'!B43)-COUNTIFS('Session 2'!$I$5:$I$1048576,'Inventory &amp; P&amp;L'!A43,'Session 2'!$K$5:$K$1048576,'Inventory &amp; P&amp;L'!B43)</f>
        <v>-3</v>
      </c>
      <c r="D43" s="1">
        <f>SUMIFS('Session 2'!$N$5:$N$1048576,'Session 2'!$I$5:$I$1048576,'Inventory &amp; P&amp;L'!A43,'Session 2'!$J$5:$J$1048576,'Inventory &amp; P&amp;L'!B43)+SUMIFS('Session 2'!$O$5:$O$1048576,'Session 2'!$I$5:$I$1048576,'Inventory &amp; P&amp;L'!A43,'Session 2'!$K$5:$K$1048576,'Inventory &amp; P&amp;L'!B43)</f>
        <v>5.4000000000000341</v>
      </c>
    </row>
    <row r="44" spans="1:4" x14ac:dyDescent="0.15">
      <c r="A44" s="1">
        <f>IF(COUNTIF($A$2:A43,A43)=5, A43+1, A43)</f>
        <v>9</v>
      </c>
      <c r="B44" s="1">
        <v>3</v>
      </c>
      <c r="C44" s="1">
        <f>COUNTIFS('Session 2'!$I$5:$I$1048576,'Inventory &amp; P&amp;L'!A44,'Session 2'!$J$5:$J$1048576,'Inventory &amp; P&amp;L'!B44)-COUNTIFS('Session 2'!$I$5:$I$1048576,'Inventory &amp; P&amp;L'!A44,'Session 2'!$K$5:$K$1048576,'Inventory &amp; P&amp;L'!B44)</f>
        <v>1</v>
      </c>
      <c r="D44" s="1">
        <f>SUMIFS('Session 2'!$N$5:$N$1048576,'Session 2'!$I$5:$I$1048576,'Inventory &amp; P&amp;L'!A44,'Session 2'!$J$5:$J$1048576,'Inventory &amp; P&amp;L'!B44)+SUMIFS('Session 2'!$O$5:$O$1048576,'Session 2'!$I$5:$I$1048576,'Inventory &amp; P&amp;L'!A44,'Session 2'!$K$5:$K$1048576,'Inventory &amp; P&amp;L'!B44)</f>
        <v>-1.8000000000000114</v>
      </c>
    </row>
    <row r="45" spans="1:4" x14ac:dyDescent="0.15">
      <c r="A45" s="1">
        <f>IF(COUNTIF($A$2:A44,A44)=5, A44+1, A44)</f>
        <v>9</v>
      </c>
      <c r="B45" s="1">
        <v>4</v>
      </c>
      <c r="C45" s="1">
        <f>COUNTIFS('Session 2'!$I$5:$I$1048576,'Inventory &amp; P&amp;L'!A45,'Session 2'!$J$5:$J$1048576,'Inventory &amp; P&amp;L'!B45)-COUNTIFS('Session 2'!$I$5:$I$1048576,'Inventory &amp; P&amp;L'!A45,'Session 2'!$K$5:$K$1048576,'Inventory &amp; P&amp;L'!B45)</f>
        <v>1</v>
      </c>
      <c r="D45" s="1">
        <f>SUMIFS('Session 2'!$N$5:$N$1048576,'Session 2'!$I$5:$I$1048576,'Inventory &amp; P&amp;L'!A45,'Session 2'!$J$5:$J$1048576,'Inventory &amp; P&amp;L'!B45)+SUMIFS('Session 2'!$O$5:$O$1048576,'Session 2'!$I$5:$I$1048576,'Inventory &amp; P&amp;L'!A45,'Session 2'!$K$5:$K$1048576,'Inventory &amp; P&amp;L'!B45)</f>
        <v>-1.8000000000000114</v>
      </c>
    </row>
    <row r="46" spans="1:4" x14ac:dyDescent="0.15">
      <c r="A46" s="1">
        <f>IF(COUNTIF($A$2:A45,A45)=5, A45+1, A45)</f>
        <v>9</v>
      </c>
      <c r="B46" s="1">
        <v>5</v>
      </c>
      <c r="C46" s="1">
        <f>COUNTIFS('Session 2'!$I$5:$I$1048576,'Inventory &amp; P&amp;L'!A46,'Session 2'!$J$5:$J$1048576,'Inventory &amp; P&amp;L'!B46)-COUNTIFS('Session 2'!$I$5:$I$1048576,'Inventory &amp; P&amp;L'!A46,'Session 2'!$K$5:$K$1048576,'Inventory &amp; P&amp;L'!B46)</f>
        <v>2</v>
      </c>
      <c r="D46" s="1">
        <f>SUMIFS('Session 2'!$N$5:$N$1048576,'Session 2'!$I$5:$I$1048576,'Inventory &amp; P&amp;L'!A46,'Session 2'!$J$5:$J$1048576,'Inventory &amp; P&amp;L'!B46)+SUMIFS('Session 2'!$O$5:$O$1048576,'Session 2'!$I$5:$I$1048576,'Inventory &amp; P&amp;L'!A46,'Session 2'!$K$5:$K$1048576,'Inventory &amp; P&amp;L'!B46)</f>
        <v>-2.6000000000000227</v>
      </c>
    </row>
    <row r="47" spans="1:4" x14ac:dyDescent="0.15">
      <c r="A47" s="1">
        <f>IF(COUNTIF($A$2:A46,A46)=5, A46+1, A46)</f>
        <v>10</v>
      </c>
      <c r="B47" s="1">
        <v>1</v>
      </c>
      <c r="C47" s="1">
        <f>COUNTIFS('Session 2'!$I$5:$I$1048576,'Inventory &amp; P&amp;L'!A47,'Session 2'!$J$5:$J$1048576,'Inventory &amp; P&amp;L'!B47)-COUNTIFS('Session 2'!$I$5:$I$1048576,'Inventory &amp; P&amp;L'!A47,'Session 2'!$K$5:$K$1048576,'Inventory &amp; P&amp;L'!B47)</f>
        <v>1</v>
      </c>
      <c r="D47" s="1">
        <f>SUMIFS('Session 2'!$N$5:$N$1048576,'Session 2'!$I$5:$I$1048576,'Inventory &amp; P&amp;L'!A47,'Session 2'!$J$5:$J$1048576,'Inventory &amp; P&amp;L'!B47)+SUMIFS('Session 2'!$O$5:$O$1048576,'Session 2'!$I$5:$I$1048576,'Inventory &amp; P&amp;L'!A47,'Session 2'!$K$5:$K$1048576,'Inventory &amp; P&amp;L'!B47)</f>
        <v>-1.8000000000000114</v>
      </c>
    </row>
    <row r="48" spans="1:4" x14ac:dyDescent="0.15">
      <c r="A48" s="1">
        <f>IF(COUNTIF($A$2:A47,A47)=5, A47+1, A47)</f>
        <v>10</v>
      </c>
      <c r="B48" s="1">
        <v>2</v>
      </c>
      <c r="C48" s="1">
        <f>COUNTIFS('Session 2'!$I$5:$I$1048576,'Inventory &amp; P&amp;L'!A48,'Session 2'!$J$5:$J$1048576,'Inventory &amp; P&amp;L'!B48)-COUNTIFS('Session 2'!$I$5:$I$1048576,'Inventory &amp; P&amp;L'!A48,'Session 2'!$K$5:$K$1048576,'Inventory &amp; P&amp;L'!B48)</f>
        <v>-3</v>
      </c>
      <c r="D48" s="1">
        <f>SUMIFS('Session 2'!$N$5:$N$1048576,'Session 2'!$I$5:$I$1048576,'Inventory &amp; P&amp;L'!A48,'Session 2'!$J$5:$J$1048576,'Inventory &amp; P&amp;L'!B48)+SUMIFS('Session 2'!$O$5:$O$1048576,'Session 2'!$I$5:$I$1048576,'Inventory &amp; P&amp;L'!A48,'Session 2'!$K$5:$K$1048576,'Inventory &amp; P&amp;L'!B48)</f>
        <v>9.4000000000000341</v>
      </c>
    </row>
    <row r="49" spans="1:4" x14ac:dyDescent="0.15">
      <c r="A49" s="1">
        <f>IF(COUNTIF($A$2:A48,A48)=5, A48+1, A48)</f>
        <v>10</v>
      </c>
      <c r="B49" s="1">
        <v>3</v>
      </c>
      <c r="C49" s="1">
        <f>COUNTIFS('Session 2'!$I$5:$I$1048576,'Inventory &amp; P&amp;L'!A49,'Session 2'!$J$5:$J$1048576,'Inventory &amp; P&amp;L'!B49)-COUNTIFS('Session 2'!$I$5:$I$1048576,'Inventory &amp; P&amp;L'!A49,'Session 2'!$K$5:$K$1048576,'Inventory &amp; P&amp;L'!B49)</f>
        <v>2</v>
      </c>
      <c r="D49" s="1">
        <f>SUMIFS('Session 2'!$N$5:$N$1048576,'Session 2'!$I$5:$I$1048576,'Inventory &amp; P&amp;L'!A49,'Session 2'!$J$5:$J$1048576,'Inventory &amp; P&amp;L'!B49)+SUMIFS('Session 2'!$O$5:$O$1048576,'Session 2'!$I$5:$I$1048576,'Inventory &amp; P&amp;L'!A49,'Session 2'!$K$5:$K$1048576,'Inventory &amp; P&amp;L'!B49)</f>
        <v>-5.6000000000000227</v>
      </c>
    </row>
    <row r="50" spans="1:4" x14ac:dyDescent="0.15">
      <c r="A50" s="1">
        <f>IF(COUNTIF($A$2:A49,A49)=5, A49+1, A49)</f>
        <v>10</v>
      </c>
      <c r="B50" s="1">
        <v>4</v>
      </c>
      <c r="C50" s="1">
        <f>COUNTIFS('Session 2'!$I$5:$I$1048576,'Inventory &amp; P&amp;L'!A50,'Session 2'!$J$5:$J$1048576,'Inventory &amp; P&amp;L'!B50)-COUNTIFS('Session 2'!$I$5:$I$1048576,'Inventory &amp; P&amp;L'!A50,'Session 2'!$K$5:$K$1048576,'Inventory &amp; P&amp;L'!B50)</f>
        <v>1</v>
      </c>
      <c r="D50" s="1">
        <f>SUMIFS('Session 2'!$N$5:$N$1048576,'Session 2'!$I$5:$I$1048576,'Inventory &amp; P&amp;L'!A50,'Session 2'!$J$5:$J$1048576,'Inventory &amp; P&amp;L'!B50)+SUMIFS('Session 2'!$O$5:$O$1048576,'Session 2'!$I$5:$I$1048576,'Inventory &amp; P&amp;L'!A50,'Session 2'!$K$5:$K$1048576,'Inventory &amp; P&amp;L'!B50)</f>
        <v>-3.8000000000000114</v>
      </c>
    </row>
    <row r="51" spans="1:4" x14ac:dyDescent="0.15">
      <c r="A51" s="1">
        <f>IF(COUNTIF($A$2:A50,A50)=5, A50+1, A50)</f>
        <v>10</v>
      </c>
      <c r="B51" s="1">
        <v>5</v>
      </c>
      <c r="C51" s="1">
        <f>COUNTIFS('Session 2'!$I$5:$I$1048576,'Inventory &amp; P&amp;L'!A51,'Session 2'!$J$5:$J$1048576,'Inventory &amp; P&amp;L'!B51)-COUNTIFS('Session 2'!$I$5:$I$1048576,'Inventory &amp; P&amp;L'!A51,'Session 2'!$K$5:$K$1048576,'Inventory &amp; P&amp;L'!B51)</f>
        <v>-1</v>
      </c>
      <c r="D51" s="1">
        <f>SUMIFS('Session 2'!$N$5:$N$1048576,'Session 2'!$I$5:$I$1048576,'Inventory &amp; P&amp;L'!A51,'Session 2'!$J$5:$J$1048576,'Inventory &amp; P&amp;L'!B51)+SUMIFS('Session 2'!$O$5:$O$1048576,'Session 2'!$I$5:$I$1048576,'Inventory &amp; P&amp;L'!A51,'Session 2'!$K$5:$K$1048576,'Inventory &amp; P&amp;L'!B51)</f>
        <v>1.8000000000000114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/>
    <sheetView workbookViewId="1"/>
  </sheetViews>
  <sheetFormatPr defaultRowHeight="15" x14ac:dyDescent="0.25"/>
  <cols>
    <col min="1" max="2" width="16.28515625" bestFit="1" customWidth="1"/>
    <col min="3" max="6" width="2.7109375" customWidth="1"/>
    <col min="7" max="7" width="11.28515625" customWidth="1"/>
    <col min="8" max="8" width="21.42578125" customWidth="1"/>
    <col min="9" max="9" width="13.140625" customWidth="1"/>
    <col min="10" max="10" width="16.28515625" customWidth="1"/>
    <col min="11" max="11" width="5" customWidth="1"/>
    <col min="12" max="12" width="5.7109375" customWidth="1"/>
    <col min="13" max="13" width="5" customWidth="1"/>
    <col min="14" max="14" width="4.7109375" customWidth="1"/>
    <col min="15" max="15" width="11.28515625" customWidth="1"/>
    <col min="16" max="16" width="22.42578125" customWidth="1"/>
    <col min="17" max="17" width="17.7109375" customWidth="1"/>
    <col min="18" max="18" width="21.42578125" bestFit="1" customWidth="1"/>
    <col min="19" max="19" width="16.140625" bestFit="1" customWidth="1"/>
    <col min="20" max="20" width="22.42578125" bestFit="1" customWidth="1"/>
    <col min="21" max="21" width="17.7109375" bestFit="1" customWidth="1"/>
  </cols>
  <sheetData>
    <row r="1" spans="1:15" x14ac:dyDescent="0.25">
      <c r="I1" s="2" t="s">
        <v>26</v>
      </c>
      <c r="J1" s="2" t="s">
        <v>6</v>
      </c>
    </row>
    <row r="2" spans="1:15" x14ac:dyDescent="0.25">
      <c r="I2" s="2" t="s">
        <v>8</v>
      </c>
      <c r="J2">
        <v>1</v>
      </c>
      <c r="K2">
        <v>2</v>
      </c>
      <c r="L2">
        <v>3</v>
      </c>
      <c r="M2">
        <v>4</v>
      </c>
      <c r="N2">
        <v>5</v>
      </c>
      <c r="O2" t="s">
        <v>7</v>
      </c>
    </row>
    <row r="3" spans="1:15" x14ac:dyDescent="0.25">
      <c r="A3" s="2" t="s">
        <v>25</v>
      </c>
      <c r="B3" s="2" t="s">
        <v>6</v>
      </c>
      <c r="I3" s="3">
        <v>1</v>
      </c>
      <c r="J3" s="4">
        <v>3.1999999999999886</v>
      </c>
      <c r="K3" s="4">
        <v>4.8000000000000114</v>
      </c>
      <c r="L3" s="4">
        <v>-9.5999999999999659</v>
      </c>
      <c r="M3" s="4">
        <v>3.1999999999999886</v>
      </c>
      <c r="N3" s="4">
        <v>-1.6000000000000227</v>
      </c>
      <c r="O3" s="4">
        <v>0</v>
      </c>
    </row>
    <row r="4" spans="1:15" x14ac:dyDescent="0.25">
      <c r="A4" s="2" t="s">
        <v>8</v>
      </c>
      <c r="B4">
        <v>1</v>
      </c>
      <c r="C4">
        <v>2</v>
      </c>
      <c r="D4">
        <v>3</v>
      </c>
      <c r="E4">
        <v>4</v>
      </c>
      <c r="F4">
        <v>5</v>
      </c>
      <c r="G4" t="s">
        <v>7</v>
      </c>
      <c r="I4" s="3">
        <v>2</v>
      </c>
      <c r="J4" s="4">
        <v>10</v>
      </c>
      <c r="K4" s="4">
        <v>11.600000000000023</v>
      </c>
      <c r="L4" s="4">
        <v>-38.600000000000023</v>
      </c>
      <c r="M4" s="4">
        <v>10</v>
      </c>
      <c r="N4" s="4">
        <v>7</v>
      </c>
      <c r="O4" s="4">
        <v>0</v>
      </c>
    </row>
    <row r="5" spans="1:15" x14ac:dyDescent="0.25">
      <c r="A5">
        <v>1</v>
      </c>
      <c r="B5" s="4">
        <v>1</v>
      </c>
      <c r="C5" s="4">
        <v>-1</v>
      </c>
      <c r="D5" s="4">
        <v>-3</v>
      </c>
      <c r="E5" s="4">
        <v>1</v>
      </c>
      <c r="F5" s="4">
        <v>2</v>
      </c>
      <c r="G5" s="4">
        <v>0</v>
      </c>
      <c r="I5" s="3">
        <v>3</v>
      </c>
      <c r="J5" s="4">
        <v>10</v>
      </c>
      <c r="K5" s="4">
        <v>10.199999999999989</v>
      </c>
      <c r="L5" s="4">
        <v>-38.800000000000011</v>
      </c>
      <c r="M5" s="4">
        <v>9.8000000000000114</v>
      </c>
      <c r="N5" s="4">
        <v>8.8000000000000114</v>
      </c>
      <c r="O5" s="4">
        <v>0</v>
      </c>
    </row>
    <row r="6" spans="1:15" x14ac:dyDescent="0.25">
      <c r="A6">
        <v>2</v>
      </c>
      <c r="B6" s="4">
        <v>0</v>
      </c>
      <c r="C6" s="4">
        <v>-2</v>
      </c>
      <c r="D6" s="4">
        <v>2</v>
      </c>
      <c r="E6" s="4">
        <v>0</v>
      </c>
      <c r="F6" s="4">
        <v>0</v>
      </c>
      <c r="G6" s="4">
        <v>0</v>
      </c>
      <c r="I6" s="3">
        <v>4</v>
      </c>
      <c r="J6" s="4">
        <v>10.199999999999989</v>
      </c>
      <c r="K6" s="4">
        <v>12.599999999999966</v>
      </c>
      <c r="L6" s="4">
        <v>-41</v>
      </c>
      <c r="M6" s="4">
        <v>10</v>
      </c>
      <c r="N6" s="4">
        <v>8.2000000000000455</v>
      </c>
      <c r="O6" s="4">
        <v>0</v>
      </c>
    </row>
    <row r="7" spans="1:15" x14ac:dyDescent="0.25">
      <c r="A7">
        <v>3</v>
      </c>
      <c r="B7" s="4">
        <v>0</v>
      </c>
      <c r="C7" s="4">
        <v>1</v>
      </c>
      <c r="D7" s="4">
        <v>1</v>
      </c>
      <c r="E7" s="4">
        <v>-1</v>
      </c>
      <c r="F7" s="4">
        <v>-1</v>
      </c>
      <c r="G7" s="4">
        <v>0</v>
      </c>
      <c r="I7" s="3">
        <v>5</v>
      </c>
      <c r="J7" s="4">
        <v>11</v>
      </c>
      <c r="K7" s="4">
        <v>12.599999999999966</v>
      </c>
      <c r="L7" s="4">
        <v>-40.199999999999989</v>
      </c>
      <c r="M7" s="4">
        <v>10.800000000000011</v>
      </c>
      <c r="N7" s="4">
        <v>5.8000000000000114</v>
      </c>
      <c r="O7" s="4">
        <v>0</v>
      </c>
    </row>
    <row r="8" spans="1:15" x14ac:dyDescent="0.25">
      <c r="A8">
        <v>4</v>
      </c>
      <c r="B8" s="4">
        <v>1</v>
      </c>
      <c r="C8" s="4">
        <v>3</v>
      </c>
      <c r="D8" s="4">
        <v>0</v>
      </c>
      <c r="E8" s="4">
        <v>0</v>
      </c>
      <c r="F8" s="4">
        <v>-4</v>
      </c>
      <c r="G8" s="4">
        <v>0</v>
      </c>
      <c r="I8" s="3">
        <v>6</v>
      </c>
      <c r="J8" s="4">
        <v>14.599999999999966</v>
      </c>
      <c r="K8" s="4">
        <v>12.599999999999966</v>
      </c>
      <c r="L8" s="4">
        <v>-41.399999999999977</v>
      </c>
      <c r="M8" s="4">
        <v>9.6000000000000227</v>
      </c>
      <c r="N8" s="4">
        <v>4.6000000000000227</v>
      </c>
      <c r="O8" s="4">
        <v>0</v>
      </c>
    </row>
    <row r="9" spans="1:15" x14ac:dyDescent="0.25">
      <c r="A9">
        <v>5</v>
      </c>
      <c r="B9" s="4">
        <v>0</v>
      </c>
      <c r="C9" s="4">
        <v>3</v>
      </c>
      <c r="D9" s="4">
        <v>-1</v>
      </c>
      <c r="E9" s="4">
        <v>-1</v>
      </c>
      <c r="F9" s="4">
        <v>-1</v>
      </c>
      <c r="G9" s="4">
        <v>0</v>
      </c>
      <c r="I9" s="3">
        <v>7</v>
      </c>
      <c r="J9" s="4">
        <v>16.399999999999977</v>
      </c>
      <c r="K9" s="4">
        <v>14.399999999999977</v>
      </c>
      <c r="L9" s="4">
        <v>-48.600000000000023</v>
      </c>
      <c r="M9" s="4">
        <v>11.400000000000034</v>
      </c>
      <c r="N9" s="4">
        <v>6.4000000000000341</v>
      </c>
      <c r="O9" s="4">
        <v>0</v>
      </c>
    </row>
    <row r="10" spans="1:15" x14ac:dyDescent="0.25">
      <c r="A10">
        <v>6</v>
      </c>
      <c r="B10" s="4">
        <v>3</v>
      </c>
      <c r="C10" s="4">
        <v>3</v>
      </c>
      <c r="D10" s="4">
        <v>-2</v>
      </c>
      <c r="E10" s="4">
        <v>-2</v>
      </c>
      <c r="F10" s="4">
        <v>-2</v>
      </c>
      <c r="G10" s="4">
        <v>0</v>
      </c>
      <c r="I10" s="3">
        <v>8</v>
      </c>
      <c r="J10" s="4">
        <v>13.999999999999943</v>
      </c>
      <c r="K10" s="4">
        <v>15.199999999999989</v>
      </c>
      <c r="L10" s="4">
        <v>-44</v>
      </c>
      <c r="M10" s="4">
        <v>7.6000000000000227</v>
      </c>
      <c r="N10" s="4">
        <v>7.2000000000000455</v>
      </c>
      <c r="O10" s="4">
        <v>0</v>
      </c>
    </row>
    <row r="11" spans="1:15" x14ac:dyDescent="0.25">
      <c r="A11">
        <v>7</v>
      </c>
      <c r="B11" s="4">
        <v>2</v>
      </c>
      <c r="C11" s="4">
        <v>2</v>
      </c>
      <c r="D11" s="4">
        <v>2</v>
      </c>
      <c r="E11" s="4">
        <v>-3</v>
      </c>
      <c r="F11" s="4">
        <v>-3</v>
      </c>
      <c r="G11" s="4">
        <v>0</v>
      </c>
      <c r="I11" s="3">
        <v>9</v>
      </c>
      <c r="J11" s="4">
        <v>14.799999999999955</v>
      </c>
      <c r="K11" s="4">
        <v>20.600000000000023</v>
      </c>
      <c r="L11" s="4">
        <v>-45.800000000000011</v>
      </c>
      <c r="M11" s="4">
        <v>5.8000000000000114</v>
      </c>
      <c r="N11" s="4">
        <v>4.6000000000000227</v>
      </c>
      <c r="O11" s="4">
        <v>0</v>
      </c>
    </row>
    <row r="12" spans="1:15" x14ac:dyDescent="0.25">
      <c r="A12">
        <v>8</v>
      </c>
      <c r="B12" s="4">
        <v>5</v>
      </c>
      <c r="C12" s="4">
        <v>1</v>
      </c>
      <c r="D12" s="4">
        <v>0</v>
      </c>
      <c r="E12" s="4">
        <v>-2</v>
      </c>
      <c r="F12" s="4">
        <v>-4</v>
      </c>
      <c r="G12" s="4">
        <v>0</v>
      </c>
      <c r="I12" s="3">
        <v>10</v>
      </c>
      <c r="J12" s="4">
        <v>12.999999999999943</v>
      </c>
      <c r="K12" s="4">
        <v>30.000000000000057</v>
      </c>
      <c r="L12" s="4">
        <v>-51.400000000000034</v>
      </c>
      <c r="M12" s="4">
        <v>2</v>
      </c>
      <c r="N12" s="4">
        <v>6.4000000000000341</v>
      </c>
      <c r="O12" s="4">
        <v>0</v>
      </c>
    </row>
    <row r="13" spans="1:15" x14ac:dyDescent="0.25">
      <c r="A13">
        <v>9</v>
      </c>
      <c r="B13" s="4">
        <v>4</v>
      </c>
      <c r="C13" s="4">
        <v>-2</v>
      </c>
      <c r="D13" s="4">
        <v>1</v>
      </c>
      <c r="E13" s="4">
        <v>-1</v>
      </c>
      <c r="F13" s="4">
        <v>-2</v>
      </c>
      <c r="G13" s="4">
        <v>0</v>
      </c>
      <c r="I13" s="3" t="s">
        <v>7</v>
      </c>
      <c r="J13" s="4"/>
      <c r="K13" s="4"/>
      <c r="L13" s="4"/>
      <c r="M13" s="4"/>
      <c r="N13" s="4"/>
      <c r="O13" s="4"/>
    </row>
    <row r="14" spans="1:15" x14ac:dyDescent="0.25">
      <c r="A14">
        <v>10</v>
      </c>
      <c r="B14" s="4">
        <v>5</v>
      </c>
      <c r="C14" s="4">
        <v>-5</v>
      </c>
      <c r="D14" s="4">
        <v>3</v>
      </c>
      <c r="E14" s="4">
        <v>0</v>
      </c>
      <c r="F14" s="4">
        <v>-3</v>
      </c>
      <c r="G14" s="4">
        <v>0</v>
      </c>
    </row>
    <row r="15" spans="1:15" x14ac:dyDescent="0.25">
      <c r="A15" t="s">
        <v>7</v>
      </c>
      <c r="B15" s="4"/>
      <c r="C15" s="4"/>
      <c r="D15" s="4"/>
      <c r="E15" s="4"/>
      <c r="F15" s="4"/>
      <c r="G15" s="4"/>
    </row>
  </sheetData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  <sheetView workbookViewId="1">
      <selection activeCell="C35" sqref="C35"/>
    </sheetView>
  </sheetViews>
  <sheetFormatPr defaultRowHeight="15" x14ac:dyDescent="0.25"/>
  <cols>
    <col min="1" max="1" width="13.140625" customWidth="1"/>
    <col min="2" max="2" width="16.28515625" customWidth="1"/>
    <col min="3" max="3" width="11.14062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bestFit="1" customWidth="1"/>
    <col min="9" max="9" width="11.140625" bestFit="1" customWidth="1"/>
    <col min="10" max="10" width="16.28515625" bestFit="1" customWidth="1"/>
    <col min="11" max="11" width="11.140625" bestFit="1" customWidth="1"/>
    <col min="12" max="12" width="21.42578125" bestFit="1" customWidth="1"/>
    <col min="13" max="13" width="16.140625" bestFit="1" customWidth="1"/>
  </cols>
  <sheetData>
    <row r="1" spans="1:13" x14ac:dyDescent="0.25">
      <c r="B1" s="2" t="s">
        <v>6</v>
      </c>
    </row>
    <row r="2" spans="1:13" x14ac:dyDescent="0.25">
      <c r="B2">
        <v>1</v>
      </c>
      <c r="D2">
        <v>2</v>
      </c>
      <c r="F2">
        <v>3</v>
      </c>
      <c r="H2">
        <v>4</v>
      </c>
      <c r="J2">
        <v>5</v>
      </c>
      <c r="L2" t="s">
        <v>27</v>
      </c>
      <c r="M2" t="s">
        <v>28</v>
      </c>
    </row>
    <row r="3" spans="1:13" x14ac:dyDescent="0.25">
      <c r="A3" s="2" t="s">
        <v>8</v>
      </c>
      <c r="B3" t="s">
        <v>25</v>
      </c>
      <c r="C3" t="s">
        <v>26</v>
      </c>
      <c r="D3" t="s">
        <v>25</v>
      </c>
      <c r="E3" t="s">
        <v>26</v>
      </c>
      <c r="F3" t="s">
        <v>25</v>
      </c>
      <c r="G3" t="s">
        <v>26</v>
      </c>
      <c r="H3" t="s">
        <v>25</v>
      </c>
      <c r="I3" t="s">
        <v>26</v>
      </c>
      <c r="J3" t="s">
        <v>25</v>
      </c>
      <c r="K3" t="s">
        <v>26</v>
      </c>
    </row>
    <row r="4" spans="1:13" x14ac:dyDescent="0.25">
      <c r="A4" s="3">
        <v>1</v>
      </c>
      <c r="B4" s="4">
        <v>1</v>
      </c>
      <c r="C4" s="4">
        <v>3.1999999999999886</v>
      </c>
      <c r="D4" s="4">
        <v>-1</v>
      </c>
      <c r="E4" s="4">
        <v>4.8000000000000114</v>
      </c>
      <c r="F4" s="4">
        <v>-3</v>
      </c>
      <c r="G4" s="4">
        <v>-9.5999999999999659</v>
      </c>
      <c r="H4" s="4">
        <v>1</v>
      </c>
      <c r="I4" s="4">
        <v>3.1999999999999886</v>
      </c>
      <c r="J4" s="4">
        <v>2</v>
      </c>
      <c r="K4" s="4">
        <v>-1.6000000000000227</v>
      </c>
      <c r="L4" s="4">
        <v>0</v>
      </c>
      <c r="M4" s="4">
        <v>0</v>
      </c>
    </row>
    <row r="5" spans="1:13" x14ac:dyDescent="0.25">
      <c r="A5" s="3">
        <v>2</v>
      </c>
      <c r="B5" s="4">
        <v>0</v>
      </c>
      <c r="C5" s="4">
        <v>10</v>
      </c>
      <c r="D5" s="4">
        <v>-2</v>
      </c>
      <c r="E5" s="4">
        <v>11.600000000000023</v>
      </c>
      <c r="F5" s="4">
        <v>2</v>
      </c>
      <c r="G5" s="4">
        <v>-38.600000000000023</v>
      </c>
      <c r="H5" s="4">
        <v>0</v>
      </c>
      <c r="I5" s="4">
        <v>10</v>
      </c>
      <c r="J5" s="4">
        <v>0</v>
      </c>
      <c r="K5" s="4">
        <v>7</v>
      </c>
      <c r="L5" s="4">
        <v>0</v>
      </c>
      <c r="M5" s="4">
        <v>0</v>
      </c>
    </row>
    <row r="6" spans="1:13" x14ac:dyDescent="0.25">
      <c r="A6" s="3">
        <v>3</v>
      </c>
      <c r="B6" s="4">
        <v>0</v>
      </c>
      <c r="C6" s="4">
        <v>10</v>
      </c>
      <c r="D6" s="4">
        <v>1</v>
      </c>
      <c r="E6" s="4">
        <v>10.199999999999989</v>
      </c>
      <c r="F6" s="4">
        <v>1</v>
      </c>
      <c r="G6" s="4">
        <v>-38.800000000000011</v>
      </c>
      <c r="H6" s="4">
        <v>-1</v>
      </c>
      <c r="I6" s="4">
        <v>9.8000000000000114</v>
      </c>
      <c r="J6" s="4">
        <v>-1</v>
      </c>
      <c r="K6" s="4">
        <v>8.8000000000000114</v>
      </c>
      <c r="L6" s="4">
        <v>0</v>
      </c>
      <c r="M6" s="4">
        <v>0</v>
      </c>
    </row>
    <row r="7" spans="1:13" x14ac:dyDescent="0.25">
      <c r="A7" s="3">
        <v>4</v>
      </c>
      <c r="B7" s="4">
        <v>1</v>
      </c>
      <c r="C7" s="4">
        <v>10.199999999999989</v>
      </c>
      <c r="D7" s="4">
        <v>3</v>
      </c>
      <c r="E7" s="4">
        <v>12.599999999999966</v>
      </c>
      <c r="F7" s="4">
        <v>0</v>
      </c>
      <c r="G7" s="4">
        <v>-41</v>
      </c>
      <c r="H7" s="4">
        <v>0</v>
      </c>
      <c r="I7" s="4">
        <v>10</v>
      </c>
      <c r="J7" s="4">
        <v>-4</v>
      </c>
      <c r="K7" s="4">
        <v>8.2000000000000455</v>
      </c>
      <c r="L7" s="4">
        <v>0</v>
      </c>
      <c r="M7" s="4">
        <v>0</v>
      </c>
    </row>
    <row r="8" spans="1:13" x14ac:dyDescent="0.25">
      <c r="A8" s="3">
        <v>5</v>
      </c>
      <c r="B8" s="4">
        <v>0</v>
      </c>
      <c r="C8" s="4">
        <v>11</v>
      </c>
      <c r="D8" s="4">
        <v>3</v>
      </c>
      <c r="E8" s="4">
        <v>12.599999999999966</v>
      </c>
      <c r="F8" s="4">
        <v>-1</v>
      </c>
      <c r="G8" s="4">
        <v>-40.199999999999989</v>
      </c>
      <c r="H8" s="4">
        <v>-1</v>
      </c>
      <c r="I8" s="4">
        <v>10.800000000000011</v>
      </c>
      <c r="J8" s="4">
        <v>-1</v>
      </c>
      <c r="K8" s="4">
        <v>5.8000000000000114</v>
      </c>
      <c r="L8" s="4">
        <v>0</v>
      </c>
      <c r="M8" s="4">
        <v>0</v>
      </c>
    </row>
    <row r="9" spans="1:13" x14ac:dyDescent="0.25">
      <c r="A9" s="3">
        <v>6</v>
      </c>
      <c r="B9" s="4">
        <v>3</v>
      </c>
      <c r="C9" s="4">
        <v>14.599999999999966</v>
      </c>
      <c r="D9" s="4">
        <v>3</v>
      </c>
      <c r="E9" s="4">
        <v>12.599999999999966</v>
      </c>
      <c r="F9" s="4">
        <v>-2</v>
      </c>
      <c r="G9" s="4">
        <v>-41.399999999999977</v>
      </c>
      <c r="H9" s="4">
        <v>-2</v>
      </c>
      <c r="I9" s="4">
        <v>9.6000000000000227</v>
      </c>
      <c r="J9" s="4">
        <v>-2</v>
      </c>
      <c r="K9" s="4">
        <v>4.6000000000000227</v>
      </c>
      <c r="L9" s="4">
        <v>0</v>
      </c>
      <c r="M9" s="4">
        <v>0</v>
      </c>
    </row>
    <row r="10" spans="1:13" x14ac:dyDescent="0.25">
      <c r="A10" s="3">
        <v>7</v>
      </c>
      <c r="B10" s="4">
        <v>2</v>
      </c>
      <c r="C10" s="4">
        <v>16.399999999999977</v>
      </c>
      <c r="D10" s="4">
        <v>2</v>
      </c>
      <c r="E10" s="4">
        <v>14.399999999999977</v>
      </c>
      <c r="F10" s="4">
        <v>2</v>
      </c>
      <c r="G10" s="4">
        <v>-48.600000000000023</v>
      </c>
      <c r="H10" s="4">
        <v>-3</v>
      </c>
      <c r="I10" s="4">
        <v>11.400000000000034</v>
      </c>
      <c r="J10" s="4">
        <v>-3</v>
      </c>
      <c r="K10" s="4">
        <v>6.4000000000000341</v>
      </c>
      <c r="L10" s="4">
        <v>0</v>
      </c>
      <c r="M10" s="4">
        <v>0</v>
      </c>
    </row>
    <row r="11" spans="1:13" x14ac:dyDescent="0.25">
      <c r="A11" s="3">
        <v>8</v>
      </c>
      <c r="B11" s="4">
        <v>5</v>
      </c>
      <c r="C11" s="4">
        <v>13.999999999999943</v>
      </c>
      <c r="D11" s="4">
        <v>1</v>
      </c>
      <c r="E11" s="4">
        <v>15.199999999999989</v>
      </c>
      <c r="F11" s="4">
        <v>0</v>
      </c>
      <c r="G11" s="4">
        <v>-44</v>
      </c>
      <c r="H11" s="4">
        <v>-2</v>
      </c>
      <c r="I11" s="4">
        <v>7.6000000000000227</v>
      </c>
      <c r="J11" s="4">
        <v>-4</v>
      </c>
      <c r="K11" s="4">
        <v>7.2000000000000455</v>
      </c>
      <c r="L11" s="4">
        <v>0</v>
      </c>
      <c r="M11" s="4">
        <v>0</v>
      </c>
    </row>
    <row r="12" spans="1:13" x14ac:dyDescent="0.25">
      <c r="A12" s="3">
        <v>9</v>
      </c>
      <c r="B12" s="4">
        <v>4</v>
      </c>
      <c r="C12" s="4">
        <v>14.799999999999955</v>
      </c>
      <c r="D12" s="4">
        <v>-2</v>
      </c>
      <c r="E12" s="4">
        <v>20.600000000000023</v>
      </c>
      <c r="F12" s="4">
        <v>1</v>
      </c>
      <c r="G12" s="4">
        <v>-45.800000000000011</v>
      </c>
      <c r="H12" s="4">
        <v>-1</v>
      </c>
      <c r="I12" s="4">
        <v>5.8000000000000114</v>
      </c>
      <c r="J12" s="4">
        <v>-2</v>
      </c>
      <c r="K12" s="4">
        <v>4.6000000000000227</v>
      </c>
      <c r="L12" s="4">
        <v>0</v>
      </c>
      <c r="M12" s="4">
        <v>0</v>
      </c>
    </row>
    <row r="13" spans="1:13" x14ac:dyDescent="0.25">
      <c r="A13" s="3">
        <v>10</v>
      </c>
      <c r="B13" s="4">
        <v>5</v>
      </c>
      <c r="C13" s="4">
        <v>12.999999999999943</v>
      </c>
      <c r="D13" s="4">
        <v>-5</v>
      </c>
      <c r="E13" s="4">
        <v>30.000000000000057</v>
      </c>
      <c r="F13" s="4">
        <v>3</v>
      </c>
      <c r="G13" s="4">
        <v>-51.400000000000034</v>
      </c>
      <c r="H13" s="4">
        <v>0</v>
      </c>
      <c r="I13" s="4">
        <v>2</v>
      </c>
      <c r="J13" s="4">
        <v>-3</v>
      </c>
      <c r="K13" s="4">
        <v>6.4000000000000341</v>
      </c>
      <c r="L13" s="4">
        <v>0</v>
      </c>
      <c r="M13" s="4">
        <v>0</v>
      </c>
    </row>
    <row r="14" spans="1:13" x14ac:dyDescent="0.25">
      <c r="A14" s="3" t="s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53" sqref="D53"/>
    </sheetView>
    <sheetView workbookViewId="1">
      <selection activeCell="B2" sqref="B2:B6"/>
    </sheetView>
  </sheetViews>
  <sheetFormatPr defaultRowHeight="10.5" x14ac:dyDescent="0.15"/>
  <cols>
    <col min="1" max="1" width="11.28515625" style="1" customWidth="1"/>
    <col min="2" max="2" width="28" style="1" customWidth="1"/>
    <col min="3" max="3" width="16.140625" style="1" customWidth="1"/>
    <col min="4" max="4" width="19.7109375" style="1" customWidth="1"/>
    <col min="5" max="5" width="24.85546875" style="1" customWidth="1"/>
    <col min="6" max="6" width="11.42578125" style="1" bestFit="1" customWidth="1"/>
    <col min="7" max="7" width="11.5703125" style="1" bestFit="1" customWidth="1"/>
    <col min="8" max="8" width="16.5703125" style="1" bestFit="1" customWidth="1"/>
    <col min="9" max="16384" width="9.140625" style="1"/>
  </cols>
  <sheetData>
    <row r="1" spans="1:8" s="5" customFormat="1" x14ac:dyDescent="0.15">
      <c r="A1" s="5" t="str">
        <f>'Inventory &amp; P&amp;L'!F1</f>
        <v>Venue</v>
      </c>
      <c r="B1" s="5" t="str">
        <f>'Inventory &amp; P&amp;L'!G1</f>
        <v>Total Ending Inventory</v>
      </c>
      <c r="C1" s="5" t="str">
        <f>'Inventory &amp; P&amp;L'!H1</f>
        <v>Total P&amp;L</v>
      </c>
      <c r="D1" s="5" t="s">
        <v>41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x14ac:dyDescent="0.15">
      <c r="A2" s="1">
        <f>'Inventory &amp; P&amp;L'!F2</f>
        <v>1</v>
      </c>
      <c r="B2" s="1">
        <f>'Inventory &amp; P&amp;L'!G2</f>
        <v>5</v>
      </c>
      <c r="C2" s="1">
        <f>'Inventory &amp; P&amp;L'!H2</f>
        <v>12.999999999999943</v>
      </c>
      <c r="D2" s="1">
        <f>'Inventory &amp; P&amp;L'!$K$6</f>
        <v>160.19999999999999</v>
      </c>
      <c r="E2" s="1">
        <f>GETPIVOTDATA("_Bid",'Session 2'!$A$4,"Venue",4)</f>
        <v>155</v>
      </c>
      <c r="F2" s="1">
        <f>GETPIVOTDATA("_Ask",'Session 2'!$E$4,"Venue",2)</f>
        <v>164</v>
      </c>
      <c r="G2" s="1">
        <f>IF(B2&gt;0, (E2-D2)*B2, (F2-D2)*B2)</f>
        <v>-25.999999999999943</v>
      </c>
      <c r="H2" s="1">
        <f>G2+C2</f>
        <v>-13</v>
      </c>
    </row>
    <row r="3" spans="1:8" x14ac:dyDescent="0.15">
      <c r="A3" s="1">
        <f>'Inventory &amp; P&amp;L'!F3</f>
        <v>2</v>
      </c>
      <c r="B3" s="1">
        <f>'Inventory &amp; P&amp;L'!G3</f>
        <v>-5</v>
      </c>
      <c r="C3" s="1">
        <f>'Inventory &amp; P&amp;L'!H3</f>
        <v>30.000000000000057</v>
      </c>
      <c r="D3" s="1">
        <f>'Inventory &amp; P&amp;L'!$K$6</f>
        <v>160.19999999999999</v>
      </c>
      <c r="E3" s="1">
        <f>GETPIVOTDATA("_Bid",'Session 2'!$A$4,"Venue",4)</f>
        <v>155</v>
      </c>
      <c r="F3" s="1">
        <f>GETPIVOTDATA("_Ask",'Session 2'!$E$4,"Venue",2)</f>
        <v>164</v>
      </c>
      <c r="G3" s="1">
        <f>IF(B3&gt;0, (E3-D3)*B3, (F3-D3)*B3)</f>
        <v>-19.000000000000057</v>
      </c>
      <c r="H3" s="1">
        <f>G3+C3</f>
        <v>11</v>
      </c>
    </row>
    <row r="4" spans="1:8" x14ac:dyDescent="0.15">
      <c r="A4" s="1">
        <f>'Inventory &amp; P&amp;L'!F4</f>
        <v>3</v>
      </c>
      <c r="B4" s="1">
        <f>'Inventory &amp; P&amp;L'!G4</f>
        <v>3</v>
      </c>
      <c r="C4" s="1">
        <f>'Inventory &amp; P&amp;L'!H4</f>
        <v>-51.400000000000034</v>
      </c>
      <c r="D4" s="1">
        <f>'Inventory &amp; P&amp;L'!$K$6</f>
        <v>160.19999999999999</v>
      </c>
      <c r="E4" s="1">
        <f>GETPIVOTDATA("_Bid",'Session 2'!$A$4,"Venue",4)</f>
        <v>155</v>
      </c>
      <c r="F4" s="1">
        <f>GETPIVOTDATA("_Ask",'Session 2'!$E$4,"Venue",2)</f>
        <v>164</v>
      </c>
      <c r="G4" s="1">
        <f>IF(B4&gt;0, (E4-D4)*B4, (F4-D4)*B4)</f>
        <v>-15.599999999999966</v>
      </c>
      <c r="H4" s="1">
        <f t="shared" ref="H4:H6" si="0">G4+C4</f>
        <v>-67</v>
      </c>
    </row>
    <row r="5" spans="1:8" x14ac:dyDescent="0.15">
      <c r="A5" s="1">
        <f>'Inventory &amp; P&amp;L'!F5</f>
        <v>4</v>
      </c>
      <c r="B5" s="1">
        <f>'Inventory &amp; P&amp;L'!G5</f>
        <v>0</v>
      </c>
      <c r="C5" s="1">
        <f>'Inventory &amp; P&amp;L'!H5</f>
        <v>2</v>
      </c>
      <c r="D5" s="1">
        <f>'Inventory &amp; P&amp;L'!$K$6</f>
        <v>160.19999999999999</v>
      </c>
      <c r="E5" s="1">
        <f>GETPIVOTDATA("_Bid",'Session 2'!$A$4,"Venue",4)</f>
        <v>155</v>
      </c>
      <c r="F5" s="1">
        <f>GETPIVOTDATA("_Ask",'Session 2'!$E$4,"Venue",2)</f>
        <v>164</v>
      </c>
      <c r="G5" s="1">
        <f>IF(B5&gt;0, (E5-D5)*B5, (F5-D5)*B5)</f>
        <v>0</v>
      </c>
      <c r="H5" s="1">
        <f t="shared" si="0"/>
        <v>2</v>
      </c>
    </row>
    <row r="6" spans="1:8" x14ac:dyDescent="0.15">
      <c r="A6" s="1">
        <f>'Inventory &amp; P&amp;L'!F6</f>
        <v>5</v>
      </c>
      <c r="B6" s="1">
        <f>'Inventory &amp; P&amp;L'!G6</f>
        <v>-3</v>
      </c>
      <c r="C6" s="1">
        <f>'Inventory &amp; P&amp;L'!H6</f>
        <v>6.4000000000000341</v>
      </c>
      <c r="D6" s="1">
        <f>'Inventory &amp; P&amp;L'!$K$6</f>
        <v>160.19999999999999</v>
      </c>
      <c r="E6" s="1">
        <f>GETPIVOTDATA("_Bid",'Session 2'!$A$4,"Venue",4)</f>
        <v>155</v>
      </c>
      <c r="F6" s="1">
        <f>GETPIVOTDATA("_Ask",'Session 2'!$E$4,"Venue",2)</f>
        <v>164</v>
      </c>
      <c r="G6" s="1">
        <f>IF(B6&gt;0, (E6-D6)*B6, (F6-D6)*B6)</f>
        <v>-11.400000000000034</v>
      </c>
      <c r="H6" s="1">
        <f t="shared" si="0"/>
        <v>-5</v>
      </c>
    </row>
    <row r="10" spans="1:8" ht="15" x14ac:dyDescent="0.25">
      <c r="A10" s="2" t="s">
        <v>4</v>
      </c>
      <c r="B10" t="s">
        <v>43</v>
      </c>
      <c r="C10" t="s">
        <v>42</v>
      </c>
      <c r="D10" t="s">
        <v>44</v>
      </c>
      <c r="E10" t="s">
        <v>45</v>
      </c>
    </row>
    <row r="11" spans="1:8" ht="15" x14ac:dyDescent="0.25">
      <c r="A11" s="3">
        <v>1</v>
      </c>
      <c r="B11" s="4">
        <v>5</v>
      </c>
      <c r="C11" s="4">
        <v>12.999999999999943</v>
      </c>
      <c r="D11" s="10">
        <v>-25.999999999999943</v>
      </c>
      <c r="E11" s="10">
        <v>-13</v>
      </c>
    </row>
    <row r="12" spans="1:8" ht="15" x14ac:dyDescent="0.25">
      <c r="A12" s="3">
        <v>2</v>
      </c>
      <c r="B12" s="4">
        <v>-5</v>
      </c>
      <c r="C12" s="4">
        <v>30.000000000000057</v>
      </c>
      <c r="D12" s="10">
        <v>-19.000000000000057</v>
      </c>
      <c r="E12" s="10">
        <v>11</v>
      </c>
    </row>
    <row r="13" spans="1:8" ht="15" x14ac:dyDescent="0.25">
      <c r="A13" s="3">
        <v>3</v>
      </c>
      <c r="B13" s="4">
        <v>3</v>
      </c>
      <c r="C13" s="4">
        <v>-51.400000000000034</v>
      </c>
      <c r="D13" s="10">
        <v>-15.599999999999966</v>
      </c>
      <c r="E13" s="10">
        <v>-67</v>
      </c>
    </row>
    <row r="14" spans="1:8" ht="15" x14ac:dyDescent="0.25">
      <c r="A14" s="3">
        <v>4</v>
      </c>
      <c r="B14" s="4">
        <v>0</v>
      </c>
      <c r="C14" s="4">
        <v>2</v>
      </c>
      <c r="D14" s="10">
        <v>0</v>
      </c>
      <c r="E14" s="10">
        <v>2</v>
      </c>
    </row>
    <row r="15" spans="1:8" ht="15" x14ac:dyDescent="0.25">
      <c r="A15" s="3">
        <v>5</v>
      </c>
      <c r="B15" s="4">
        <v>-3</v>
      </c>
      <c r="C15" s="4">
        <v>6.4000000000000341</v>
      </c>
      <c r="D15" s="10">
        <v>-11.400000000000034</v>
      </c>
      <c r="E15" s="10">
        <v>-5</v>
      </c>
    </row>
    <row r="16" spans="1:8" ht="15" x14ac:dyDescent="0.25">
      <c r="A16" s="3" t="s">
        <v>7</v>
      </c>
      <c r="B16" s="4">
        <v>0</v>
      </c>
      <c r="C16" s="4">
        <v>0</v>
      </c>
      <c r="D16" s="10">
        <v>-72</v>
      </c>
      <c r="E16" s="10">
        <v>-72</v>
      </c>
    </row>
    <row r="17" spans="1:3" ht="15" x14ac:dyDescent="0.25">
      <c r="A17"/>
      <c r="B17"/>
      <c r="C17"/>
    </row>
    <row r="18" spans="1:3" ht="15" x14ac:dyDescent="0.25">
      <c r="A18"/>
      <c r="B18"/>
      <c r="C18"/>
    </row>
    <row r="19" spans="1:3" ht="15" x14ac:dyDescent="0.25">
      <c r="A19"/>
      <c r="B19"/>
      <c r="C19"/>
    </row>
    <row r="20" spans="1:3" ht="15" x14ac:dyDescent="0.25">
      <c r="A20"/>
      <c r="B20"/>
      <c r="C20"/>
    </row>
    <row r="21" spans="1:3" ht="15" x14ac:dyDescent="0.25">
      <c r="A21"/>
      <c r="B21"/>
      <c r="C21"/>
    </row>
    <row r="22" spans="1:3" ht="15" x14ac:dyDescent="0.25">
      <c r="A22"/>
      <c r="B22"/>
      <c r="C22"/>
    </row>
    <row r="23" spans="1:3" ht="15" x14ac:dyDescent="0.25">
      <c r="A23"/>
      <c r="B23"/>
      <c r="C23"/>
    </row>
    <row r="24" spans="1:3" ht="15" x14ac:dyDescent="0.25">
      <c r="A24"/>
      <c r="B24"/>
      <c r="C24"/>
    </row>
    <row r="25" spans="1:3" ht="15" x14ac:dyDescent="0.25">
      <c r="A25"/>
      <c r="B25"/>
      <c r="C25"/>
    </row>
    <row r="26" spans="1:3" ht="15" x14ac:dyDescent="0.25">
      <c r="A26"/>
      <c r="B26"/>
      <c r="C26"/>
    </row>
    <row r="27" spans="1:3" ht="15" x14ac:dyDescent="0.25">
      <c r="A27"/>
      <c r="B27"/>
      <c r="C27"/>
    </row>
  </sheetData>
  <sortState ref="A10:E16">
    <sortCondition ref="C10"/>
  </sortState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Session 2</vt:lpstr>
      <vt:lpstr>Team Bid-Ask</vt:lpstr>
      <vt:lpstr>Bid-Ask Chart</vt:lpstr>
      <vt:lpstr>Inventory &amp; P&amp;L</vt:lpstr>
      <vt:lpstr>Inventory &amp; P&amp;L Charts</vt:lpstr>
      <vt:lpstr>Correlations Chart</vt:lpstr>
      <vt:lpstr>Score With Closeout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Craig Perler</cp:lastModifiedBy>
  <dcterms:created xsi:type="dcterms:W3CDTF">2011-09-24T20:06:46Z</dcterms:created>
  <dcterms:modified xsi:type="dcterms:W3CDTF">2011-09-29T18:31:13Z</dcterms:modified>
</cp:coreProperties>
</file>