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pivotTables/pivotTable6.xml" ContentType="application/vnd.openxmlformats-officedocument.spreadsheetml.pivotTab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pivotTables/pivotTable7.xml" ContentType="application/vnd.openxmlformats-officedocument.spreadsheetml.pivotTable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pivotTables/pivotTable8.xml" ContentType="application/vnd.openxmlformats-officedocument.spreadsheetml.pivotTab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pivotTables/pivotTable9.xml" ContentType="application/vnd.openxmlformats-officedocument.spreadsheetml.pivotTab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pivotTables/pivotTable10.xml" ContentType="application/vnd.openxmlformats-officedocument.spreadsheetml.pivotTab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pivotTables/pivotTable11.xml" ContentType="application/vnd.openxmlformats-officedocument.spreadsheetml.pivotTab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pivotTables/pivotTable14.xml" ContentType="application/vnd.openxmlformats-officedocument.spreadsheetml.pivotTab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4880" windowHeight="8100" tabRatio="807"/>
  </bookViews>
  <sheets>
    <sheet name="Cover" sheetId="17" r:id="rId1"/>
    <sheet name="Notes" sheetId="16" r:id="rId2"/>
    <sheet name="Data" sheetId="1" r:id="rId3"/>
    <sheet name="Peer Impressions" sheetId="14" r:id="rId4"/>
    <sheet name="Supply" sheetId="4" r:id="rId5"/>
    <sheet name="Demand" sheetId="2" r:id="rId6"/>
    <sheet name="Animal S-D" sheetId="3" r:id="rId7"/>
    <sheet name="Bad Buys" sheetId="10" r:id="rId8"/>
    <sheet name="Unsold Inventory" sheetId="11" r:id="rId9"/>
    <sheet name="Shortfall" sheetId="12" r:id="rId10"/>
    <sheet name="Surplus" sheetId="13" r:id="rId11"/>
    <sheet name="Scores By Team and Animal" sheetId="7" r:id="rId12"/>
    <sheet name="Scores By Animal" sheetId="8" r:id="rId13"/>
    <sheet name="Scores" sheetId="9" r:id="rId14"/>
    <sheet name="Score Impressions" sheetId="15" r:id="rId15"/>
  </sheets>
  <calcPr calcId="145621"/>
  <pivotCaches>
    <pivotCache cacheId="0" r:id="rId16"/>
    <pivotCache cacheId="1" r:id="rId17"/>
    <pivotCache cacheId="2" r:id="rId18"/>
    <pivotCache cacheId="3" r:id="rId19"/>
    <pivotCache cacheId="4" r:id="rId20"/>
    <pivotCache cacheId="5" r:id="rId21"/>
  </pivotCaches>
</workbook>
</file>

<file path=xl/calcChain.xml><?xml version="1.0" encoding="utf-8"?>
<calcChain xmlns="http://schemas.openxmlformats.org/spreadsheetml/2006/main">
  <c r="Z37" i="1" l="1"/>
  <c r="Y37" i="1"/>
  <c r="X37" i="1"/>
  <c r="AA37" i="1" s="1"/>
  <c r="Z36" i="1"/>
  <c r="Y36" i="1"/>
  <c r="X36" i="1"/>
  <c r="AA36" i="1" s="1"/>
  <c r="Z35" i="1"/>
  <c r="Y35" i="1"/>
  <c r="X35" i="1"/>
  <c r="AA35" i="1" s="1"/>
  <c r="Z34" i="1"/>
  <c r="Y34" i="1"/>
  <c r="X34" i="1"/>
  <c r="AA34" i="1" s="1"/>
  <c r="Z33" i="1"/>
  <c r="Y33" i="1"/>
  <c r="X33" i="1"/>
  <c r="AA33" i="1" s="1"/>
  <c r="Z32" i="1"/>
  <c r="Y32" i="1"/>
  <c r="X32" i="1"/>
  <c r="AA32" i="1" s="1"/>
  <c r="Z31" i="1"/>
  <c r="Y31" i="1"/>
  <c r="X31" i="1"/>
  <c r="AA31" i="1" s="1"/>
  <c r="Z30" i="1"/>
  <c r="Y30" i="1"/>
  <c r="X30" i="1"/>
  <c r="AA30" i="1" s="1"/>
  <c r="Z29" i="1"/>
  <c r="Y29" i="1"/>
  <c r="X29" i="1"/>
  <c r="AA29" i="1" s="1"/>
  <c r="Z28" i="1"/>
  <c r="Y28" i="1"/>
  <c r="X28" i="1"/>
  <c r="AA28" i="1" s="1"/>
  <c r="Z27" i="1"/>
  <c r="Y27" i="1"/>
  <c r="X27" i="1"/>
  <c r="AA27" i="1" s="1"/>
  <c r="Z26" i="1"/>
  <c r="Y26" i="1"/>
  <c r="X26" i="1"/>
  <c r="AA26" i="1" s="1"/>
  <c r="Z25" i="1"/>
  <c r="Y25" i="1"/>
  <c r="X25" i="1"/>
  <c r="AA25" i="1" s="1"/>
  <c r="Z24" i="1"/>
  <c r="Y24" i="1"/>
  <c r="X24" i="1"/>
  <c r="AA24" i="1" s="1"/>
  <c r="Z23" i="1"/>
  <c r="Y23" i="1"/>
  <c r="X23" i="1"/>
  <c r="AA23" i="1" s="1"/>
  <c r="Z22" i="1"/>
  <c r="Y22" i="1"/>
  <c r="X22" i="1"/>
  <c r="AA22" i="1" s="1"/>
  <c r="Z21" i="1"/>
  <c r="Y21" i="1"/>
  <c r="X21" i="1"/>
  <c r="AA21" i="1" s="1"/>
  <c r="Z20" i="1"/>
  <c r="Y20" i="1"/>
  <c r="X20" i="1"/>
  <c r="AA20" i="1" s="1"/>
  <c r="Z19" i="1"/>
  <c r="Y19" i="1"/>
  <c r="X19" i="1"/>
  <c r="AA19" i="1" s="1"/>
  <c r="Z18" i="1"/>
  <c r="Y18" i="1"/>
  <c r="X18" i="1"/>
  <c r="AA18" i="1" s="1"/>
  <c r="Z17" i="1"/>
  <c r="Y17" i="1"/>
  <c r="X17" i="1"/>
  <c r="AA17" i="1" s="1"/>
  <c r="Z16" i="1"/>
  <c r="Y16" i="1"/>
  <c r="X16" i="1"/>
  <c r="AA16" i="1" s="1"/>
  <c r="Z15" i="1"/>
  <c r="Y15" i="1"/>
  <c r="X15" i="1"/>
  <c r="AA15" i="1" s="1"/>
  <c r="Z14" i="1"/>
  <c r="Y14" i="1"/>
  <c r="X14" i="1"/>
  <c r="AA14" i="1" s="1"/>
  <c r="Z13" i="1"/>
  <c r="Y13" i="1"/>
  <c r="X13" i="1"/>
  <c r="AA13" i="1" s="1"/>
  <c r="Z12" i="1"/>
  <c r="Y12" i="1"/>
  <c r="X12" i="1"/>
  <c r="AA12" i="1" s="1"/>
  <c r="Z11" i="1"/>
  <c r="Y11" i="1"/>
  <c r="X11" i="1"/>
  <c r="AA11" i="1" s="1"/>
  <c r="Z10" i="1"/>
  <c r="Y10" i="1"/>
  <c r="X10" i="1"/>
  <c r="AA10" i="1" s="1"/>
  <c r="Z9" i="1"/>
  <c r="Y9" i="1"/>
  <c r="X9" i="1"/>
  <c r="AA9" i="1" s="1"/>
  <c r="Z8" i="1"/>
  <c r="Y8" i="1"/>
  <c r="X8" i="1"/>
  <c r="AA8" i="1" s="1"/>
  <c r="Z7" i="1"/>
  <c r="Y7" i="1"/>
  <c r="X7" i="1"/>
  <c r="AA7" i="1" s="1"/>
  <c r="Z6" i="1"/>
  <c r="Y6" i="1"/>
  <c r="X6" i="1"/>
  <c r="AA6" i="1" s="1"/>
  <c r="Z5" i="1"/>
  <c r="Y5" i="1"/>
  <c r="X5" i="1"/>
  <c r="AA5" i="1" s="1"/>
  <c r="Z4" i="1"/>
  <c r="Y4" i="1"/>
  <c r="X4" i="1"/>
  <c r="AA4" i="1" s="1"/>
  <c r="Z3" i="1"/>
  <c r="Y3" i="1"/>
  <c r="X3" i="1"/>
  <c r="AA3" i="1" s="1"/>
  <c r="AA2" i="1"/>
  <c r="Z2" i="1"/>
  <c r="Y2" i="1"/>
  <c r="X2" i="1"/>
  <c r="T37" i="1"/>
  <c r="U37" i="1" s="1"/>
  <c r="T36" i="1"/>
  <c r="T35" i="1"/>
  <c r="T34" i="1"/>
  <c r="T33" i="1"/>
  <c r="T32" i="1"/>
  <c r="T31" i="1"/>
  <c r="U31" i="1" s="1"/>
  <c r="T30" i="1"/>
  <c r="U30" i="1" s="1"/>
  <c r="T29" i="1"/>
  <c r="U29" i="1" s="1"/>
  <c r="T28" i="1"/>
  <c r="T27" i="1"/>
  <c r="T26" i="1"/>
  <c r="T25" i="1"/>
  <c r="T24" i="1"/>
  <c r="T23" i="1"/>
  <c r="U23" i="1" s="1"/>
  <c r="T22" i="1"/>
  <c r="U22" i="1" s="1"/>
  <c r="T21" i="1"/>
  <c r="U21" i="1" s="1"/>
  <c r="T20" i="1"/>
  <c r="T19" i="1"/>
  <c r="T18" i="1"/>
  <c r="T17" i="1"/>
  <c r="T16" i="1"/>
  <c r="T15" i="1"/>
  <c r="U15" i="1" s="1"/>
  <c r="T14" i="1"/>
  <c r="U14" i="1" s="1"/>
  <c r="T13" i="1"/>
  <c r="U13" i="1" s="1"/>
  <c r="T12" i="1"/>
  <c r="T11" i="1"/>
  <c r="T10" i="1"/>
  <c r="T9" i="1"/>
  <c r="T8" i="1"/>
  <c r="T7" i="1"/>
  <c r="U7" i="1" s="1"/>
  <c r="T6" i="1"/>
  <c r="U6" i="1" s="1"/>
  <c r="T5" i="1"/>
  <c r="U5" i="1" s="1"/>
  <c r="T4" i="1"/>
  <c r="T3" i="1"/>
  <c r="U36" i="1"/>
  <c r="U35" i="1"/>
  <c r="U34" i="1"/>
  <c r="U33" i="1"/>
  <c r="U32" i="1"/>
  <c r="U28" i="1"/>
  <c r="U27" i="1"/>
  <c r="U26" i="1"/>
  <c r="U25" i="1"/>
  <c r="U24" i="1"/>
  <c r="U20" i="1"/>
  <c r="U19" i="1"/>
  <c r="U18" i="1"/>
  <c r="U17" i="1"/>
  <c r="U16" i="1"/>
  <c r="U12" i="1"/>
  <c r="U11" i="1"/>
  <c r="U10" i="1"/>
  <c r="U9" i="1"/>
  <c r="U8" i="1"/>
  <c r="U4" i="1"/>
  <c r="U3" i="1"/>
  <c r="U2" i="1"/>
  <c r="T2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W37" i="1" l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  <c r="Q2" i="1"/>
  <c r="C13" i="14" l="1"/>
  <c r="B13" i="14"/>
  <c r="O7" i="14"/>
  <c r="C19" i="14" s="1"/>
  <c r="O6" i="14"/>
  <c r="C18" i="14" s="1"/>
  <c r="O5" i="14"/>
  <c r="C17" i="14" s="1"/>
  <c r="O4" i="14"/>
  <c r="C16" i="14" s="1"/>
  <c r="O3" i="14"/>
  <c r="C15" i="14" s="1"/>
  <c r="O2" i="14"/>
  <c r="C14" i="14" s="1"/>
  <c r="H7" i="14"/>
  <c r="B19" i="14" s="1"/>
  <c r="H6" i="14"/>
  <c r="B18" i="14" s="1"/>
  <c r="H5" i="14"/>
  <c r="B17" i="14" s="1"/>
  <c r="H4" i="14"/>
  <c r="B16" i="14" s="1"/>
  <c r="H3" i="14"/>
  <c r="B15" i="14" s="1"/>
  <c r="H2" i="14"/>
  <c r="B14" i="14" s="1"/>
  <c r="E16" i="9" l="1"/>
  <c r="D16" i="9"/>
  <c r="C16" i="9"/>
  <c r="B16" i="9"/>
  <c r="A16" i="9"/>
  <c r="E15" i="9"/>
  <c r="D15" i="9"/>
  <c r="C15" i="9"/>
  <c r="B15" i="9"/>
  <c r="A15" i="9"/>
  <c r="E14" i="9"/>
  <c r="D14" i="9"/>
  <c r="C14" i="9"/>
  <c r="B14" i="9"/>
  <c r="A14" i="9"/>
  <c r="E13" i="9"/>
  <c r="D13" i="9"/>
  <c r="C13" i="9"/>
  <c r="B13" i="9"/>
  <c r="A13" i="9"/>
  <c r="E12" i="9"/>
  <c r="D12" i="9"/>
  <c r="C12" i="9"/>
  <c r="B12" i="9"/>
  <c r="A12" i="9"/>
  <c r="E11" i="9"/>
  <c r="D11" i="9"/>
  <c r="C11" i="9"/>
  <c r="B11" i="9"/>
  <c r="A11" i="9"/>
  <c r="J10" i="9"/>
  <c r="F13" i="14" s="1"/>
  <c r="I10" i="9"/>
  <c r="E13" i="14" s="1"/>
  <c r="H10" i="9"/>
  <c r="D13" i="14" s="1"/>
  <c r="G10" i="9"/>
  <c r="F10" i="9"/>
  <c r="E10" i="9"/>
  <c r="D10" i="9"/>
  <c r="C10" i="9"/>
  <c r="B10" i="9"/>
  <c r="F2" i="9" l="1"/>
  <c r="F11" i="9" s="1"/>
  <c r="F3" i="9"/>
  <c r="F12" i="9" s="1"/>
  <c r="F4" i="9"/>
  <c r="F13" i="9" s="1"/>
  <c r="F5" i="9"/>
  <c r="F14" i="9" s="1"/>
  <c r="F6" i="9"/>
  <c r="F15" i="9" s="1"/>
  <c r="F7" i="9"/>
  <c r="F16" i="9" s="1"/>
  <c r="E25" i="1"/>
  <c r="E24" i="1"/>
  <c r="E23" i="1"/>
  <c r="E22" i="1"/>
  <c r="E21" i="1"/>
  <c r="E20" i="1"/>
  <c r="B25" i="1"/>
  <c r="B24" i="1"/>
  <c r="B23" i="1"/>
  <c r="B22" i="1"/>
  <c r="B21" i="1"/>
  <c r="B20" i="1"/>
  <c r="AE7" i="1"/>
  <c r="AE6" i="1"/>
  <c r="AE5" i="1"/>
  <c r="AE4" i="1"/>
  <c r="AE3" i="1"/>
  <c r="AE2" i="1"/>
  <c r="AD7" i="1"/>
  <c r="AD6" i="1"/>
  <c r="AD5" i="1"/>
  <c r="AD4" i="1"/>
  <c r="AD3" i="1"/>
  <c r="AD2" i="1"/>
  <c r="C7" i="1"/>
  <c r="B7" i="1"/>
  <c r="C6" i="1"/>
  <c r="B6" i="1"/>
  <c r="C5" i="1"/>
  <c r="B5" i="1"/>
  <c r="C4" i="1"/>
  <c r="B4" i="1"/>
  <c r="C3" i="1"/>
  <c r="B3" i="1"/>
  <c r="C2" i="1"/>
  <c r="B2" i="1"/>
  <c r="B12" i="1" l="1"/>
  <c r="B16" i="1"/>
  <c r="B11" i="1"/>
  <c r="B14" i="1"/>
  <c r="B13" i="1"/>
  <c r="B15" i="1"/>
  <c r="C12" i="1"/>
  <c r="C16" i="1"/>
  <c r="D21" i="1" s="1"/>
  <c r="C11" i="1"/>
  <c r="G22" i="1" s="1"/>
  <c r="C14" i="1"/>
  <c r="G23" i="1" s="1"/>
  <c r="C13" i="1"/>
  <c r="G24" i="1" s="1"/>
  <c r="C15" i="1"/>
  <c r="D25" i="1" s="1"/>
  <c r="C23" i="1"/>
  <c r="F21" i="1"/>
  <c r="F25" i="1"/>
  <c r="C22" i="1"/>
  <c r="F22" i="1"/>
  <c r="C20" i="1"/>
  <c r="C21" i="1"/>
  <c r="F20" i="1"/>
  <c r="F23" i="1"/>
  <c r="F24" i="1"/>
  <c r="C24" i="1"/>
  <c r="C25" i="1"/>
  <c r="F8" i="9"/>
  <c r="D15" i="1" l="1"/>
  <c r="E13" i="1"/>
  <c r="D14" i="1"/>
  <c r="D16" i="1"/>
  <c r="E11" i="1"/>
  <c r="D11" i="1"/>
  <c r="D13" i="1"/>
  <c r="E12" i="1"/>
  <c r="D24" i="1"/>
  <c r="D23" i="1"/>
  <c r="D22" i="1"/>
  <c r="E16" i="1"/>
  <c r="E15" i="1"/>
  <c r="E14" i="1"/>
  <c r="G21" i="1"/>
  <c r="D20" i="1"/>
  <c r="D12" i="1"/>
  <c r="G20" i="1"/>
  <c r="G25" i="1"/>
  <c r="M36" i="1"/>
  <c r="M30" i="1"/>
  <c r="M18" i="1"/>
  <c r="M12" i="1"/>
  <c r="M6" i="1"/>
  <c r="N12" i="1"/>
  <c r="N30" i="1"/>
  <c r="N36" i="1"/>
  <c r="N6" i="1" l="1"/>
  <c r="N18" i="1"/>
  <c r="M16" i="1"/>
  <c r="N19" i="1"/>
  <c r="N24" i="1"/>
  <c r="M24" i="1"/>
  <c r="N16" i="1"/>
  <c r="N17" i="1"/>
  <c r="N10" i="1"/>
  <c r="N4" i="1"/>
  <c r="M4" i="1"/>
  <c r="M22" i="1"/>
  <c r="M28" i="1"/>
  <c r="M19" i="1"/>
  <c r="N28" i="1"/>
  <c r="N26" i="1"/>
  <c r="M34" i="1"/>
  <c r="N2" i="1"/>
  <c r="M8" i="1"/>
  <c r="N34" i="1"/>
  <c r="N31" i="1"/>
  <c r="M20" i="1"/>
  <c r="M32" i="1"/>
  <c r="N22" i="1"/>
  <c r="N13" i="1"/>
  <c r="M10" i="1"/>
  <c r="M13" i="1"/>
  <c r="N20" i="1"/>
  <c r="N14" i="1"/>
  <c r="N27" i="1"/>
  <c r="N15" i="1"/>
  <c r="M3" i="1"/>
  <c r="M9" i="1"/>
  <c r="M21" i="1"/>
  <c r="N3" i="1"/>
  <c r="M33" i="1"/>
  <c r="N11" i="1"/>
  <c r="N7" i="1"/>
  <c r="M11" i="1"/>
  <c r="M25" i="1"/>
  <c r="N8" i="1"/>
  <c r="N33" i="1"/>
  <c r="M17" i="1"/>
  <c r="M2" i="1"/>
  <c r="M15" i="1"/>
  <c r="M31" i="1"/>
  <c r="N5" i="1"/>
  <c r="M23" i="1"/>
  <c r="M37" i="1"/>
  <c r="N35" i="1"/>
  <c r="N37" i="1"/>
  <c r="N21" i="1"/>
  <c r="M29" i="1"/>
  <c r="M14" i="1"/>
  <c r="M27" i="1"/>
  <c r="M5" i="1"/>
  <c r="N29" i="1"/>
  <c r="M35" i="1"/>
  <c r="N23" i="1"/>
  <c r="N32" i="1"/>
  <c r="N25" i="1"/>
  <c r="N9" i="1"/>
  <c r="M26" i="1"/>
  <c r="M7" i="1"/>
  <c r="O2" i="1" l="1"/>
  <c r="AF3" i="1"/>
  <c r="G3" i="9" s="1"/>
  <c r="G12" i="9" s="1"/>
  <c r="AF4" i="1"/>
  <c r="G4" i="9" s="1"/>
  <c r="G13" i="9" s="1"/>
  <c r="AF5" i="1"/>
  <c r="G5" i="9" s="1"/>
  <c r="G14" i="9" s="1"/>
  <c r="AF7" i="1"/>
  <c r="G7" i="9" s="1"/>
  <c r="G16" i="9" s="1"/>
  <c r="AF2" i="1"/>
  <c r="G2" i="9" s="1"/>
  <c r="H2" i="9" s="1"/>
  <c r="H11" i="9" s="1"/>
  <c r="D14" i="14" s="1"/>
  <c r="AF6" i="1"/>
  <c r="G6" i="9" s="1"/>
  <c r="H6" i="9" s="1"/>
  <c r="I4" i="9" l="1"/>
  <c r="I13" i="9" s="1"/>
  <c r="E16" i="14" s="1"/>
  <c r="G15" i="9"/>
  <c r="H7" i="9"/>
  <c r="H16" i="9" s="1"/>
  <c r="D19" i="14" s="1"/>
  <c r="H4" i="9"/>
  <c r="H13" i="9" s="1"/>
  <c r="D16" i="14" s="1"/>
  <c r="G11" i="9"/>
  <c r="I7" i="9"/>
  <c r="I16" i="9" s="1"/>
  <c r="E19" i="14" s="1"/>
  <c r="I3" i="9"/>
  <c r="I12" i="9" s="1"/>
  <c r="E15" i="14" s="1"/>
  <c r="H3" i="9"/>
  <c r="H12" i="9" s="1"/>
  <c r="D15" i="14" s="1"/>
  <c r="G15" i="14" s="1"/>
  <c r="H5" i="9"/>
  <c r="H14" i="9" s="1"/>
  <c r="D17" i="14" s="1"/>
  <c r="I5" i="9"/>
  <c r="I14" i="9" s="1"/>
  <c r="E17" i="14" s="1"/>
  <c r="I2" i="9"/>
  <c r="J2" i="9" s="1"/>
  <c r="J11" i="9" s="1"/>
  <c r="F14" i="14" s="1"/>
  <c r="G8" i="9"/>
  <c r="I6" i="9"/>
  <c r="I15" i="9" s="1"/>
  <c r="E18" i="14" s="1"/>
  <c r="H15" i="9"/>
  <c r="D18" i="14" s="1"/>
  <c r="G16" i="14" l="1"/>
  <c r="G19" i="14"/>
  <c r="J4" i="9"/>
  <c r="J13" i="9" s="1"/>
  <c r="F16" i="14" s="1"/>
  <c r="I11" i="9"/>
  <c r="E14" i="14" s="1"/>
  <c r="G14" i="14" s="1"/>
  <c r="H8" i="9"/>
  <c r="J3" i="9"/>
  <c r="J12" i="9" s="1"/>
  <c r="F15" i="14" s="1"/>
  <c r="J7" i="9"/>
  <c r="J16" i="9" s="1"/>
  <c r="F19" i="14" s="1"/>
  <c r="J6" i="9"/>
  <c r="J15" i="9" s="1"/>
  <c r="F18" i="14" s="1"/>
  <c r="I8" i="9"/>
  <c r="G18" i="14"/>
  <c r="J5" i="9"/>
  <c r="J14" i="9" s="1"/>
  <c r="F17" i="14" s="1"/>
  <c r="G17" i="14"/>
  <c r="J8" i="9" l="1"/>
</calcChain>
</file>

<file path=xl/sharedStrings.xml><?xml version="1.0" encoding="utf-8"?>
<sst xmlns="http://schemas.openxmlformats.org/spreadsheetml/2006/main" count="438" uniqueCount="99">
  <si>
    <t>Animal</t>
  </si>
  <si>
    <t>Has</t>
  </si>
  <si>
    <t>Wants</t>
  </si>
  <si>
    <t>Team</t>
  </si>
  <si>
    <t>Chicken</t>
  </si>
  <si>
    <t>Cow</t>
  </si>
  <si>
    <t>Pig</t>
  </si>
  <si>
    <t>Horse</t>
  </si>
  <si>
    <t>Goat</t>
  </si>
  <si>
    <t>Sheep</t>
  </si>
  <si>
    <t>Supply</t>
  </si>
  <si>
    <t>Demand</t>
  </si>
  <si>
    <t>Starting Supply</t>
  </si>
  <si>
    <t>Total Demand</t>
  </si>
  <si>
    <t>Implied Px</t>
  </si>
  <si>
    <t>Surplus</t>
  </si>
  <si>
    <t>Row Labels</t>
  </si>
  <si>
    <t>Grand Total</t>
  </si>
  <si>
    <t>Column Labels</t>
  </si>
  <si>
    <t>Sum of Has</t>
  </si>
  <si>
    <t>Sum of Wants</t>
  </si>
  <si>
    <t>Round 1</t>
  </si>
  <si>
    <t>Round 2</t>
  </si>
  <si>
    <t>Didn't Sell</t>
  </si>
  <si>
    <t>Didn't Buy</t>
  </si>
  <si>
    <t>Score</t>
  </si>
  <si>
    <t>Bad Buys</t>
  </si>
  <si>
    <t>Surplus Buys</t>
  </si>
  <si>
    <t>Missing</t>
  </si>
  <si>
    <t>Sum of Score</t>
  </si>
  <si>
    <t>Sum of Score2</t>
  </si>
  <si>
    <t>Total Score - 1</t>
  </si>
  <si>
    <t>Score - 1</t>
  </si>
  <si>
    <t>Total Score - 2</t>
  </si>
  <si>
    <t>Score - 2</t>
  </si>
  <si>
    <t>Improvement</t>
  </si>
  <si>
    <t>Difficulty (Want/Has)</t>
  </si>
  <si>
    <t>Norm(Score1)</t>
  </si>
  <si>
    <t>Norm(Score2)</t>
  </si>
  <si>
    <t>Norm(Improvement)</t>
  </si>
  <si>
    <t>Sum of Norm(Improvement)</t>
  </si>
  <si>
    <t>Sum of Norm(Score1)</t>
  </si>
  <si>
    <t>Sum of Norm(Score2)</t>
  </si>
  <si>
    <t>Bad Buys - Round 1</t>
  </si>
  <si>
    <t>Bad Buys - Round 2</t>
  </si>
  <si>
    <t>Didn't Sell - Round 1</t>
  </si>
  <si>
    <t>Didn't Sell - Round 2</t>
  </si>
  <si>
    <t>Didn't Buy - Round 1</t>
  </si>
  <si>
    <t>Didn't Buy - Round 2</t>
  </si>
  <si>
    <t>Surplus Buys - Round 1</t>
  </si>
  <si>
    <t>Surplus Buys - Round 2</t>
  </si>
  <si>
    <t>Score - Round 1</t>
  </si>
  <si>
    <t>Score - Round 2</t>
  </si>
  <si>
    <t>Escaped/Born - Round 1</t>
  </si>
  <si>
    <t>Escaped/Born - Round 2</t>
  </si>
  <si>
    <t>Aggression from 1</t>
  </si>
  <si>
    <t>Aggression from 2</t>
  </si>
  <si>
    <t>Aggression from 3</t>
  </si>
  <si>
    <t>Aggression from 4</t>
  </si>
  <si>
    <t>Aggression from 5</t>
  </si>
  <si>
    <t>Aggression from 6</t>
  </si>
  <si>
    <t>Privacy from 1</t>
  </si>
  <si>
    <t>Privacy from 6</t>
  </si>
  <si>
    <t>Privacy from 5</t>
  </si>
  <si>
    <t>Privacy from 4</t>
  </si>
  <si>
    <t>Privacy from 3</t>
  </si>
  <si>
    <t>Privacy from 2</t>
  </si>
  <si>
    <t>Avg Aggression</t>
  </si>
  <si>
    <t>Avg Privacy</t>
  </si>
  <si>
    <t>Avg(Norm(Score))</t>
  </si>
  <si>
    <t>Sum of Avg Aggression</t>
  </si>
  <si>
    <t>Sum of Avg(Norm(Score))</t>
  </si>
  <si>
    <t>Sum of Avg Privacy</t>
  </si>
  <si>
    <t>Name</t>
  </si>
  <si>
    <t>Difficulty</t>
  </si>
  <si>
    <t>1. Difficulty increases the more you want and the less you have.  However, this is tempered by the fact that certain animals are harder to attain.</t>
  </si>
  <si>
    <t>2. However, given the market structure, there's no excuse for not selling all of your inventory!</t>
  </si>
  <si>
    <t>2.1. More points should be lost for not selling inventory than for not achieving targets.</t>
  </si>
  <si>
    <t>2.2. As it's equally easy to sell inventory due to receiving extra points for surplus, no adjustment's made based on the type of animal not sold.</t>
  </si>
  <si>
    <t xml:space="preserve">   That is, not selling a chicken adds the same number of points as not selling a sheep.</t>
  </si>
  <si>
    <t>4. Bad buys (didn't happen) lose a flat large amount inversely adjusted by the relative difficulty of attaining those bad buys (Implied Px).</t>
  </si>
  <si>
    <t>3. As certain animals are harder to buy than others, points reduced for not buying is inversely adjusted by the relative difficulty of attaining those animals (Implied Px).</t>
  </si>
  <si>
    <t>5. Surplus buys are scaled by the relative difficulty of attaining them (Implied Px).</t>
  </si>
  <si>
    <t>6. Implied prices are calculated from the bad accounting ending inventories in round 1.</t>
  </si>
  <si>
    <t>Has - Difficulty</t>
  </si>
  <si>
    <t>Wants - Difficulty</t>
  </si>
  <si>
    <t>Order Management Game, via Farm Animal Bartering</t>
  </si>
  <si>
    <t>by Craig Perler</t>
  </si>
  <si>
    <t>Feel free to use at will, as needed.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</si>
  <si>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</si>
  <si>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</si>
  <si>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</si>
  <si>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</si>
  <si>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</si>
  <si>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</si>
  <si>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</si>
  <si>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</si>
  <si>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</si>
  <si>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To use, simply fill out the yellow highlighted cells on the Data and Peer Impressions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</si>
</sst>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5"/>
      <name val="Tahoma"/>
      <family val="2"/>
    </font>
    <font>
      <i/>
      <sz val="15"/>
      <name val="Tahoma"/>
      <family val="2"/>
    </font>
    <font>
      <sz val="1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" fillId="3" borderId="1" xfId="0" applyFont="1" applyFill="1" applyBorder="1"/>
    <xf numFmtId="0" fontId="0" fillId="0" borderId="0" xfId="0" applyNumberFormat="1"/>
    <xf numFmtId="0" fontId="1" fillId="3" borderId="2" xfId="0" applyNumberFormat="1" applyFont="1" applyFill="1" applyBorder="1"/>
    <xf numFmtId="2" fontId="0" fillId="0" borderId="0" xfId="0" applyNumberFormat="1"/>
    <xf numFmtId="2" fontId="1" fillId="3" borderId="2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4" fillId="4" borderId="0" xfId="0" applyFont="1" applyFill="1" applyBorder="1"/>
    <xf numFmtId="0" fontId="5" fillId="4" borderId="0" xfId="0" applyFont="1" applyFill="1" applyBorder="1"/>
    <xf numFmtId="0" fontId="6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2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pivotCacheDefinition" Target="pivotCache/pivotCacheDefinition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[order_management_with_animals.xlsx]Supply!PivotTable1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Animal Allocations per Team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Supply!$B$3:$B$4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cat>
            <c:strRef>
              <c:f>Supply!$A$5:$A$11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Supply!$B$5:$B$11</c:f>
              <c:numCache>
                <c:formatCode>General</c:formatCode>
                <c:ptCount val="6"/>
                <c:pt idx="0">
                  <c:v>19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Supply!$C$3:$C$4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cat>
            <c:strRef>
              <c:f>Supply!$A$5:$A$11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Supply!$C$5:$C$11</c:f>
              <c:numCache>
                <c:formatCode>General</c:formatCode>
                <c:ptCount val="6"/>
                <c:pt idx="0">
                  <c:v>19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Supply!$D$3:$D$4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cat>
            <c:strRef>
              <c:f>Supply!$A$5:$A$11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Supply!$D$5:$D$11</c:f>
              <c:numCache>
                <c:formatCode>General</c:formatCode>
                <c:ptCount val="6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6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Supply!$E$3:$E$4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cat>
            <c:strRef>
              <c:f>Supply!$A$5:$A$11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Supply!$E$5:$E$11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</c:numCache>
            </c:numRef>
          </c:val>
        </c:ser>
        <c:ser>
          <c:idx val="4"/>
          <c:order val="4"/>
          <c:tx>
            <c:strRef>
              <c:f>Supply!$F$3:$F$4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Supply!$A$5:$A$11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Supply!$F$5:$F$11</c:f>
              <c:numCache>
                <c:formatCode>General</c:formatCode>
                <c:ptCount val="6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Supply!$G$3:$G$4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Supply!$A$5:$A$11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Supply!$G$5:$G$11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</c:v>
                </c:pt>
                <c:pt idx="4">
                  <c:v>12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13056"/>
        <c:axId val="164814848"/>
      </c:barChart>
      <c:catAx>
        <c:axId val="16481305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4814848"/>
        <c:crosses val="autoZero"/>
        <c:auto val="1"/>
        <c:lblAlgn val="ctr"/>
        <c:lblOffset val="100"/>
        <c:noMultiLvlLbl val="0"/>
      </c:catAx>
      <c:valAx>
        <c:axId val="164814848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64813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[order_management_with_animals.xlsx]Unsold Inventory!PivotTable2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Animals That Weren't Sold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'Unsold Inventory'!$B$1</c:f>
              <c:strCache>
                <c:ptCount val="1"/>
                <c:pt idx="0">
                  <c:v>Didn't Sell - Round 1</c:v>
                </c:pt>
              </c:strCache>
            </c:strRef>
          </c:tx>
          <c:invertIfNegative val="0"/>
          <c:cat>
            <c:multiLvlStrRef>
              <c:f>'Unsold Inventory'!$A$2:$A$44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'Unsold Inventory'!$B$2:$B$44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15</c:v>
                </c:pt>
                <c:pt idx="35">
                  <c:v>0</c:v>
                </c:pt>
              </c:numCache>
            </c:numRef>
          </c:val>
        </c:ser>
        <c:ser>
          <c:idx val="1"/>
          <c:order val="1"/>
          <c:tx>
            <c:strRef>
              <c:f>'Unsold Inventory'!$C$1</c:f>
              <c:strCache>
                <c:ptCount val="1"/>
                <c:pt idx="0">
                  <c:v>Didn't Sell - Round 2</c:v>
                </c:pt>
              </c:strCache>
            </c:strRef>
          </c:tx>
          <c:invertIfNegative val="0"/>
          <c:cat>
            <c:multiLvlStrRef>
              <c:f>'Unsold Inventory'!$A$2:$A$44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'Unsold Inventory'!$C$2:$C$44</c:f>
              <c:numCache>
                <c:formatCode>General</c:formatCode>
                <c:ptCount val="36"/>
                <c:pt idx="0">
                  <c:v>12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12</c:v>
                </c:pt>
                <c:pt idx="3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86976"/>
        <c:axId val="165921536"/>
      </c:barChart>
      <c:catAx>
        <c:axId val="16588697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65921536"/>
        <c:crosses val="autoZero"/>
        <c:auto val="1"/>
        <c:lblAlgn val="ctr"/>
        <c:lblOffset val="100"/>
        <c:noMultiLvlLbl val="0"/>
      </c:catAx>
      <c:valAx>
        <c:axId val="165921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886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[order_management_with_animals.xlsx]Shortfall!PivotTable3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Demand</a:t>
            </a:r>
            <a:r>
              <a:rPr lang="en-US" baseline="0"/>
              <a:t> That Wasn't Met</a:t>
            </a:r>
            <a:endParaRPr lang="en-US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Shortfall!$B$1</c:f>
              <c:strCache>
                <c:ptCount val="1"/>
                <c:pt idx="0">
                  <c:v>Didn't Buy - Round 1</c:v>
                </c:pt>
              </c:strCache>
            </c:strRef>
          </c:tx>
          <c:invertIfNegative val="0"/>
          <c:cat>
            <c:multiLvlStrRef>
              <c:f>Shortfall!$A$2:$A$44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Shortfall!$B$2:$B$44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5</c:v>
                </c:pt>
                <c:pt idx="4">
                  <c:v>0</c:v>
                </c:pt>
                <c:pt idx="5">
                  <c:v>13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19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0</c:v>
                </c:pt>
                <c:pt idx="21">
                  <c:v>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7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1"/>
          <c:tx>
            <c:strRef>
              <c:f>Shortfall!$C$1</c:f>
              <c:strCache>
                <c:ptCount val="1"/>
                <c:pt idx="0">
                  <c:v>Didn't Buy - Round 2</c:v>
                </c:pt>
              </c:strCache>
            </c:strRef>
          </c:tx>
          <c:invertIfNegative val="0"/>
          <c:cat>
            <c:multiLvlStrRef>
              <c:f>Shortfall!$A$2:$A$44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Shortfall!$C$2:$C$44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10</c:v>
                </c:pt>
                <c:pt idx="20">
                  <c:v>0</c:v>
                </c:pt>
                <c:pt idx="21">
                  <c:v>10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16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88224"/>
        <c:axId val="165989760"/>
      </c:barChart>
      <c:catAx>
        <c:axId val="16598822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65989760"/>
        <c:crosses val="autoZero"/>
        <c:auto val="1"/>
        <c:lblAlgn val="ctr"/>
        <c:lblOffset val="100"/>
        <c:noMultiLvlLbl val="0"/>
      </c:catAx>
      <c:valAx>
        <c:axId val="165989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988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[order_management_with_animals.xlsx]Surplus!PivotTable4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Extra Points for Extra</a:t>
            </a:r>
            <a:r>
              <a:rPr lang="en-US" baseline="0"/>
              <a:t> Animals in Demand</a:t>
            </a:r>
            <a:endParaRPr lang="en-US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Surplus!$B$1</c:f>
              <c:strCache>
                <c:ptCount val="1"/>
                <c:pt idx="0">
                  <c:v>Surplus Buys - Round 1</c:v>
                </c:pt>
              </c:strCache>
            </c:strRef>
          </c:tx>
          <c:invertIfNegative val="0"/>
          <c:cat>
            <c:multiLvlStrRef>
              <c:f>Surplus!$A$2:$A$44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Surplus!$B$2:$B$44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1"/>
          <c:tx>
            <c:strRef>
              <c:f>Surplus!$C$1</c:f>
              <c:strCache>
                <c:ptCount val="1"/>
                <c:pt idx="0">
                  <c:v>Surplus Buys - Round 2</c:v>
                </c:pt>
              </c:strCache>
            </c:strRef>
          </c:tx>
          <c:invertIfNegative val="0"/>
          <c:cat>
            <c:multiLvlStrRef>
              <c:f>Surplus!$A$2:$A$44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Surplus!$C$2:$C$44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913920"/>
        <c:axId val="164915456"/>
      </c:barChart>
      <c:catAx>
        <c:axId val="16491392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64915456"/>
        <c:crosses val="autoZero"/>
        <c:auto val="1"/>
        <c:lblAlgn val="ctr"/>
        <c:lblOffset val="100"/>
        <c:noMultiLvlLbl val="0"/>
      </c:catAx>
      <c:valAx>
        <c:axId val="164915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913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[order_management_with_animals.xlsx]Scores By Team and Animal!PivotTable11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Scores - Breakdown by Team and Animal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'Scores By Team and Animal'!$B$1</c:f>
              <c:strCache>
                <c:ptCount val="1"/>
                <c:pt idx="0">
                  <c:v>Score - Round 1</c:v>
                </c:pt>
              </c:strCache>
            </c:strRef>
          </c:tx>
          <c:invertIfNegative val="0"/>
          <c:cat>
            <c:multiLvlStrRef>
              <c:f>'Scores By Team and Animal'!$A$2:$A$44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'Scores By Team and Animal'!$B$2:$B$44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3.7333333333333334</c:v>
                </c:pt>
                <c:pt idx="3">
                  <c:v>2.604166666666667</c:v>
                </c:pt>
                <c:pt idx="4">
                  <c:v>0</c:v>
                </c:pt>
                <c:pt idx="5">
                  <c:v>6.0666666666666664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5.2083333333333339</c:v>
                </c:pt>
                <c:pt idx="10">
                  <c:v>16</c:v>
                </c:pt>
                <c:pt idx="11">
                  <c:v>8.8666666666666671</c:v>
                </c:pt>
                <c:pt idx="12">
                  <c:v>-5.8285714285714283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3.3333333333333335</c:v>
                </c:pt>
                <c:pt idx="20">
                  <c:v>0</c:v>
                </c:pt>
                <c:pt idx="21">
                  <c:v>4.166666666666667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2.3333333333333335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-1.4571428571428571</c:v>
                </c:pt>
                <c:pt idx="31">
                  <c:v>4.333333333333333</c:v>
                </c:pt>
                <c:pt idx="32">
                  <c:v>0</c:v>
                </c:pt>
                <c:pt idx="33">
                  <c:v>0</c:v>
                </c:pt>
                <c:pt idx="34">
                  <c:v>30</c:v>
                </c:pt>
                <c:pt idx="35">
                  <c:v>0</c:v>
                </c:pt>
              </c:numCache>
            </c:numRef>
          </c:val>
        </c:ser>
        <c:ser>
          <c:idx val="1"/>
          <c:order val="1"/>
          <c:tx>
            <c:strRef>
              <c:f>'Scores By Team and Animal'!$C$1</c:f>
              <c:strCache>
                <c:ptCount val="1"/>
                <c:pt idx="0">
                  <c:v>Score - Round 2</c:v>
                </c:pt>
              </c:strCache>
            </c:strRef>
          </c:tx>
          <c:invertIfNegative val="0"/>
          <c:cat>
            <c:multiLvlStrRef>
              <c:f>'Scores By Team and Animal'!$A$2:$A$44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'Scores By Team and Animal'!$C$2:$C$44</c:f>
              <c:numCache>
                <c:formatCode>General</c:formatCode>
                <c:ptCount val="36"/>
                <c:pt idx="0">
                  <c:v>24</c:v>
                </c:pt>
                <c:pt idx="1">
                  <c:v>0</c:v>
                </c:pt>
                <c:pt idx="2">
                  <c:v>1</c:v>
                </c:pt>
                <c:pt idx="3">
                  <c:v>4.666666666666667</c:v>
                </c:pt>
                <c:pt idx="4">
                  <c:v>24</c:v>
                </c:pt>
                <c:pt idx="5">
                  <c:v>12.5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2.5</c:v>
                </c:pt>
                <c:pt idx="12">
                  <c:v>-2.25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0</c:v>
                </c:pt>
                <c:pt idx="18">
                  <c:v>1.3333333333333333</c:v>
                </c:pt>
                <c:pt idx="19">
                  <c:v>3.3333333333333335</c:v>
                </c:pt>
                <c:pt idx="20">
                  <c:v>0</c:v>
                </c:pt>
                <c:pt idx="21">
                  <c:v>6.666666666666667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1.3333333333333333</c:v>
                </c:pt>
                <c:pt idx="26">
                  <c:v>0</c:v>
                </c:pt>
                <c:pt idx="27">
                  <c:v>2</c:v>
                </c:pt>
                <c:pt idx="28">
                  <c:v>-0.33333333333333331</c:v>
                </c:pt>
                <c:pt idx="29">
                  <c:v>0</c:v>
                </c:pt>
                <c:pt idx="30">
                  <c:v>2.6666666666666665</c:v>
                </c:pt>
                <c:pt idx="31">
                  <c:v>5.333333333333333</c:v>
                </c:pt>
                <c:pt idx="32">
                  <c:v>-1</c:v>
                </c:pt>
                <c:pt idx="33">
                  <c:v>0</c:v>
                </c:pt>
                <c:pt idx="34">
                  <c:v>24</c:v>
                </c:pt>
                <c:pt idx="3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031296"/>
        <c:axId val="165069952"/>
      </c:barChart>
      <c:catAx>
        <c:axId val="1650312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65069952"/>
        <c:crosses val="autoZero"/>
        <c:auto val="1"/>
        <c:lblAlgn val="ctr"/>
        <c:lblOffset val="100"/>
        <c:noMultiLvlLbl val="0"/>
      </c:catAx>
      <c:valAx>
        <c:axId val="165069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03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[order_management_with_animals.xlsx]Scores By Animal!PivotTable12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Scores - Breakdown</a:t>
            </a:r>
            <a:r>
              <a:rPr lang="en-US" baseline="0"/>
              <a:t> by Animal</a:t>
            </a:r>
            <a:endParaRPr lang="en-US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'Scores By Animal'!$B$3:$B$5</c:f>
              <c:strCache>
                <c:ptCount val="1"/>
                <c:pt idx="0">
                  <c:v>1 - Score - 1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Animal'!$B$6:$B$12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3.7333333333333334</c:v>
                </c:pt>
                <c:pt idx="3">
                  <c:v>2.604166666666667</c:v>
                </c:pt>
                <c:pt idx="4">
                  <c:v>0</c:v>
                </c:pt>
                <c:pt idx="5">
                  <c:v>6.0666666666666664</c:v>
                </c:pt>
              </c:numCache>
            </c:numRef>
          </c:val>
        </c:ser>
        <c:ser>
          <c:idx val="1"/>
          <c:order val="1"/>
          <c:tx>
            <c:strRef>
              <c:f>'Scores By Animal'!$C$3:$C$5</c:f>
              <c:strCache>
                <c:ptCount val="1"/>
                <c:pt idx="0">
                  <c:v>1 - Score - 2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Animal'!$C$6:$C$12</c:f>
              <c:numCache>
                <c:formatCode>General</c:formatCode>
                <c:ptCount val="6"/>
                <c:pt idx="0">
                  <c:v>24</c:v>
                </c:pt>
                <c:pt idx="1">
                  <c:v>0</c:v>
                </c:pt>
                <c:pt idx="2">
                  <c:v>1</c:v>
                </c:pt>
                <c:pt idx="3">
                  <c:v>4.666666666666667</c:v>
                </c:pt>
                <c:pt idx="4">
                  <c:v>24</c:v>
                </c:pt>
                <c:pt idx="5">
                  <c:v>12.5</c:v>
                </c:pt>
              </c:numCache>
            </c:numRef>
          </c:val>
        </c:ser>
        <c:ser>
          <c:idx val="2"/>
          <c:order val="2"/>
          <c:tx>
            <c:strRef>
              <c:f>'Scores By Animal'!$D$3:$D$5</c:f>
              <c:strCache>
                <c:ptCount val="1"/>
                <c:pt idx="0">
                  <c:v>2 - Score - 1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Animal'!$D$6:$D$12</c:f>
              <c:numCache>
                <c:formatCode>General</c:formatCode>
                <c:ptCount val="6"/>
                <c:pt idx="0">
                  <c:v>18</c:v>
                </c:pt>
                <c:pt idx="1">
                  <c:v>0</c:v>
                </c:pt>
                <c:pt idx="2">
                  <c:v>0</c:v>
                </c:pt>
                <c:pt idx="3">
                  <c:v>5.2083333333333339</c:v>
                </c:pt>
                <c:pt idx="4">
                  <c:v>16</c:v>
                </c:pt>
                <c:pt idx="5">
                  <c:v>8.8666666666666671</c:v>
                </c:pt>
              </c:numCache>
            </c:numRef>
          </c:val>
        </c:ser>
        <c:ser>
          <c:idx val="3"/>
          <c:order val="3"/>
          <c:tx>
            <c:strRef>
              <c:f>'Scores By Animal'!$E$3:$E$5</c:f>
              <c:strCache>
                <c:ptCount val="1"/>
                <c:pt idx="0">
                  <c:v>2 - Score - 2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Animal'!$E$6:$E$12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2.5</c:v>
                </c:pt>
              </c:numCache>
            </c:numRef>
          </c:val>
        </c:ser>
        <c:ser>
          <c:idx val="4"/>
          <c:order val="4"/>
          <c:tx>
            <c:strRef>
              <c:f>'Scores By Animal'!$F$3:$F$5</c:f>
              <c:strCache>
                <c:ptCount val="1"/>
                <c:pt idx="0">
                  <c:v>3 - Score - 1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Animal'!$F$6:$F$12</c:f>
              <c:numCache>
                <c:formatCode>General</c:formatCode>
                <c:ptCount val="6"/>
                <c:pt idx="0">
                  <c:v>-5.8285714285714283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'Scores By Animal'!$G$3:$G$5</c:f>
              <c:strCache>
                <c:ptCount val="1"/>
                <c:pt idx="0">
                  <c:v>3 - Score - 2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Animal'!$G$6:$G$12</c:f>
              <c:numCache>
                <c:formatCode>General</c:formatCode>
                <c:ptCount val="6"/>
                <c:pt idx="0">
                  <c:v>-2.25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</c:ser>
        <c:ser>
          <c:idx val="6"/>
          <c:order val="6"/>
          <c:tx>
            <c:strRef>
              <c:f>'Scores By Animal'!$H$3:$H$5</c:f>
              <c:strCache>
                <c:ptCount val="1"/>
                <c:pt idx="0">
                  <c:v>4 - Score - 1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Animal'!$H$6:$H$12</c:f>
              <c:numCache>
                <c:formatCode>General</c:formatCode>
                <c:ptCount val="6"/>
                <c:pt idx="0">
                  <c:v>0</c:v>
                </c:pt>
                <c:pt idx="1">
                  <c:v>3.3333333333333335</c:v>
                </c:pt>
                <c:pt idx="2">
                  <c:v>0</c:v>
                </c:pt>
                <c:pt idx="3">
                  <c:v>4.166666666666667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7"/>
          <c:order val="7"/>
          <c:tx>
            <c:strRef>
              <c:f>'Scores By Animal'!$I$3:$I$5</c:f>
              <c:strCache>
                <c:ptCount val="1"/>
                <c:pt idx="0">
                  <c:v>4 - Score - 2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Animal'!$I$6:$I$12</c:f>
              <c:numCache>
                <c:formatCode>General</c:formatCode>
                <c:ptCount val="6"/>
                <c:pt idx="0">
                  <c:v>1.3333333333333333</c:v>
                </c:pt>
                <c:pt idx="1">
                  <c:v>3.3333333333333335</c:v>
                </c:pt>
                <c:pt idx="2">
                  <c:v>0</c:v>
                </c:pt>
                <c:pt idx="3">
                  <c:v>6.666666666666667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8"/>
          <c:order val="8"/>
          <c:tx>
            <c:strRef>
              <c:f>'Scores By Animal'!$J$3:$J$5</c:f>
              <c:strCache>
                <c:ptCount val="1"/>
                <c:pt idx="0">
                  <c:v>5 - Score - 1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Animal'!$J$6:$J$12</c:f>
              <c:numCache>
                <c:formatCode>General</c:formatCode>
                <c:ptCount val="6"/>
                <c:pt idx="0">
                  <c:v>0</c:v>
                </c:pt>
                <c:pt idx="1">
                  <c:v>2.3333333333333335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9"/>
          <c:order val="9"/>
          <c:tx>
            <c:strRef>
              <c:f>'Scores By Animal'!$K$3:$K$5</c:f>
              <c:strCache>
                <c:ptCount val="1"/>
                <c:pt idx="0">
                  <c:v>5 - Score - 2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Animal'!$K$6:$K$12</c:f>
              <c:numCache>
                <c:formatCode>General</c:formatCode>
                <c:ptCount val="6"/>
                <c:pt idx="0">
                  <c:v>10</c:v>
                </c:pt>
                <c:pt idx="1">
                  <c:v>1.3333333333333333</c:v>
                </c:pt>
                <c:pt idx="2">
                  <c:v>0</c:v>
                </c:pt>
                <c:pt idx="3">
                  <c:v>2</c:v>
                </c:pt>
                <c:pt idx="4">
                  <c:v>-0.33333333333333331</c:v>
                </c:pt>
                <c:pt idx="5">
                  <c:v>0</c:v>
                </c:pt>
              </c:numCache>
            </c:numRef>
          </c:val>
        </c:ser>
        <c:ser>
          <c:idx val="10"/>
          <c:order val="10"/>
          <c:tx>
            <c:strRef>
              <c:f>'Scores By Animal'!$L$3:$L$5</c:f>
              <c:strCache>
                <c:ptCount val="1"/>
                <c:pt idx="0">
                  <c:v>6 - Score - 1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Animal'!$L$6:$L$12</c:f>
              <c:numCache>
                <c:formatCode>General</c:formatCode>
                <c:ptCount val="6"/>
                <c:pt idx="0">
                  <c:v>-1.4571428571428571</c:v>
                </c:pt>
                <c:pt idx="1">
                  <c:v>4.333333333333333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</c:ser>
        <c:ser>
          <c:idx val="11"/>
          <c:order val="11"/>
          <c:tx>
            <c:strRef>
              <c:f>'Scores By Animal'!$M$3:$M$5</c:f>
              <c:strCache>
                <c:ptCount val="1"/>
                <c:pt idx="0">
                  <c:v>6 - Score - 2</c:v>
                </c:pt>
              </c:strCache>
            </c:strRef>
          </c:tx>
          <c:invertIfNegative val="0"/>
          <c:cat>
            <c:strRef>
              <c:f>'Scores By Animal'!$A$6:$A$12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'Scores By Animal'!$M$6:$M$12</c:f>
              <c:numCache>
                <c:formatCode>General</c:formatCode>
                <c:ptCount val="6"/>
                <c:pt idx="0">
                  <c:v>2.6666666666666665</c:v>
                </c:pt>
                <c:pt idx="1">
                  <c:v>5.333333333333333</c:v>
                </c:pt>
                <c:pt idx="2">
                  <c:v>-1</c:v>
                </c:pt>
                <c:pt idx="3">
                  <c:v>0</c:v>
                </c:pt>
                <c:pt idx="4">
                  <c:v>24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631680"/>
        <c:axId val="166641664"/>
      </c:barChart>
      <c:catAx>
        <c:axId val="166631680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66641664"/>
        <c:crosses val="autoZero"/>
        <c:auto val="1"/>
        <c:lblAlgn val="ctr"/>
        <c:lblOffset val="100"/>
        <c:noMultiLvlLbl val="0"/>
      </c:catAx>
      <c:valAx>
        <c:axId val="166641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6316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[order_management_with_animals.xlsx]Scores!PivotTable2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Scores</a:t>
            </a:r>
            <a:r>
              <a:rPr lang="en-US" baseline="0"/>
              <a:t> - Breakdown by Team</a:t>
            </a:r>
            <a:endParaRPr lang="en-US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Scores!$B$18</c:f>
              <c:strCache>
                <c:ptCount val="1"/>
                <c:pt idx="0">
                  <c:v>Sum of Norm(Score1)</c:v>
                </c:pt>
              </c:strCache>
            </c:strRef>
          </c:tx>
          <c:invertIfNegative val="0"/>
          <c:cat>
            <c:strRef>
              <c:f>Scores!$A$19:$A$25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Scores!$B$19:$B$25</c:f>
              <c:numCache>
                <c:formatCode>General</c:formatCode>
                <c:ptCount val="6"/>
                <c:pt idx="0">
                  <c:v>5.1879061844863728</c:v>
                </c:pt>
                <c:pt idx="1">
                  <c:v>20.106839622641509</c:v>
                </c:pt>
                <c:pt idx="2">
                  <c:v>-5.1177700348432058</c:v>
                </c:pt>
                <c:pt idx="3">
                  <c:v>6.6375000000000011</c:v>
                </c:pt>
                <c:pt idx="4">
                  <c:v>2.1366279069767442</c:v>
                </c:pt>
                <c:pt idx="5">
                  <c:v>13.334398934398932</c:v>
                </c:pt>
              </c:numCache>
            </c:numRef>
          </c:val>
        </c:ser>
        <c:ser>
          <c:idx val="1"/>
          <c:order val="1"/>
          <c:tx>
            <c:strRef>
              <c:f>Scores!$C$18</c:f>
              <c:strCache>
                <c:ptCount val="1"/>
                <c:pt idx="0">
                  <c:v>Sum of Norm(Score2)</c:v>
                </c:pt>
              </c:strCache>
            </c:strRef>
          </c:tx>
          <c:invertIfNegative val="0"/>
          <c:cat>
            <c:strRef>
              <c:f>Scores!$A$19:$A$25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Scores!$C$19:$C$25</c:f>
              <c:numCache>
                <c:formatCode>General</c:formatCode>
                <c:ptCount val="6"/>
                <c:pt idx="0">
                  <c:v>27.673480083857434</c:v>
                </c:pt>
                <c:pt idx="1">
                  <c:v>1.0455974842767295</c:v>
                </c:pt>
                <c:pt idx="2">
                  <c:v>6.8048780487804885</c:v>
                </c:pt>
                <c:pt idx="3">
                  <c:v>10.030000000000003</c:v>
                </c:pt>
                <c:pt idx="4">
                  <c:v>11.904069767441859</c:v>
                </c:pt>
                <c:pt idx="5">
                  <c:v>12.573426573426573</c:v>
                </c:pt>
              </c:numCache>
            </c:numRef>
          </c:val>
        </c:ser>
        <c:ser>
          <c:idx val="2"/>
          <c:order val="2"/>
          <c:tx>
            <c:strRef>
              <c:f>Scores!$D$18</c:f>
              <c:strCache>
                <c:ptCount val="1"/>
                <c:pt idx="0">
                  <c:v>Sum of Norm(Improvement)</c:v>
                </c:pt>
              </c:strCache>
            </c:strRef>
          </c:tx>
          <c:invertIfNegative val="0"/>
          <c:cat>
            <c:strRef>
              <c:f>Scores!$A$19:$A$25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Scores!$D$19:$D$25</c:f>
              <c:numCache>
                <c:formatCode>General</c:formatCode>
                <c:ptCount val="6"/>
                <c:pt idx="0">
                  <c:v>-22.485573899371062</c:v>
                </c:pt>
                <c:pt idx="1">
                  <c:v>19.061242138364779</c:v>
                </c:pt>
                <c:pt idx="2">
                  <c:v>-11.922648083623695</c:v>
                </c:pt>
                <c:pt idx="3">
                  <c:v>-3.3925000000000018</c:v>
                </c:pt>
                <c:pt idx="4">
                  <c:v>-9.7674418604651159</c:v>
                </c:pt>
                <c:pt idx="5">
                  <c:v>0.76097236097235843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578048"/>
        <c:axId val="166579584"/>
      </c:barChart>
      <c:catAx>
        <c:axId val="16657804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66579584"/>
        <c:crosses val="autoZero"/>
        <c:auto val="1"/>
        <c:lblAlgn val="ctr"/>
        <c:lblOffset val="100"/>
        <c:noMultiLvlLbl val="0"/>
      </c:catAx>
      <c:valAx>
        <c:axId val="166579584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665780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b="1"/>
            </a:pPr>
            <a:endParaRPr lang="en-US"/>
          </a:p>
        </c:txPr>
      </c:dTable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[order_management_with_animals.xlsx]Score Impressions!PivotTable6</c:name>
    <c:fmtId val="0"/>
  </c:pivotSource>
  <c:chart>
    <c:autoTitleDeleted val="0"/>
    <c:pivotFmts>
      <c:pivotFmt>
        <c:idx val="0"/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'Score Impressions'!$D$1</c:f>
              <c:strCache>
                <c:ptCount val="1"/>
                <c:pt idx="0">
                  <c:v>Sum of Norm(Score1)</c:v>
                </c:pt>
              </c:strCache>
            </c:strRef>
          </c:tx>
          <c:invertIfNegative val="0"/>
          <c:cat>
            <c:strRef>
              <c:f>'Score Impressions'!$A$2:$A$8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'Score Impressions'!$D$2:$D$8</c:f>
              <c:numCache>
                <c:formatCode>General</c:formatCode>
                <c:ptCount val="6"/>
                <c:pt idx="0">
                  <c:v>7.0403563941299794</c:v>
                </c:pt>
                <c:pt idx="1">
                  <c:v>20.981656184486372</c:v>
                </c:pt>
                <c:pt idx="2">
                  <c:v>-5.2682926829268295</c:v>
                </c:pt>
                <c:pt idx="3">
                  <c:v>7.6700000000000008</c:v>
                </c:pt>
                <c:pt idx="4">
                  <c:v>2.1366279069767442</c:v>
                </c:pt>
                <c:pt idx="5">
                  <c:v>13.317016317016318</c:v>
                </c:pt>
              </c:numCache>
            </c:numRef>
          </c:val>
        </c:ser>
        <c:ser>
          <c:idx val="3"/>
          <c:order val="3"/>
          <c:tx>
            <c:strRef>
              <c:f>'Score Impressions'!$E$1</c:f>
              <c:strCache>
                <c:ptCount val="1"/>
                <c:pt idx="0">
                  <c:v>Sum of Norm(Score2)</c:v>
                </c:pt>
              </c:strCache>
            </c:strRef>
          </c:tx>
          <c:invertIfNegative val="0"/>
          <c:cat>
            <c:strRef>
              <c:f>'Score Impressions'!$A$2:$A$8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'Score Impressions'!$E$2:$E$8</c:f>
              <c:numCache>
                <c:formatCode>General</c:formatCode>
                <c:ptCount val="6"/>
                <c:pt idx="0">
                  <c:v>27.673480083857434</c:v>
                </c:pt>
                <c:pt idx="1">
                  <c:v>1.0455974842767295</c:v>
                </c:pt>
                <c:pt idx="2">
                  <c:v>6.8048780487804885</c:v>
                </c:pt>
                <c:pt idx="3">
                  <c:v>10.030000000000003</c:v>
                </c:pt>
                <c:pt idx="4">
                  <c:v>11.904069767441859</c:v>
                </c:pt>
                <c:pt idx="5">
                  <c:v>12.573426573426573</c:v>
                </c:pt>
              </c:numCache>
            </c:numRef>
          </c:val>
        </c:ser>
        <c:ser>
          <c:idx val="4"/>
          <c:order val="4"/>
          <c:tx>
            <c:strRef>
              <c:f>'Score Impressions'!$F$1</c:f>
              <c:strCache>
                <c:ptCount val="1"/>
                <c:pt idx="0">
                  <c:v>Sum of Avg(Norm(Score))</c:v>
                </c:pt>
              </c:strCache>
            </c:strRef>
          </c:tx>
          <c:invertIfNegative val="0"/>
          <c:cat>
            <c:strRef>
              <c:f>'Score Impressions'!$A$2:$A$8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'Score Impressions'!$F$2:$F$8</c:f>
              <c:numCache>
                <c:formatCode>General</c:formatCode>
                <c:ptCount val="6"/>
                <c:pt idx="0">
                  <c:v>17.356918238993707</c:v>
                </c:pt>
                <c:pt idx="1">
                  <c:v>11.013626834381551</c:v>
                </c:pt>
                <c:pt idx="2">
                  <c:v>0.76829268292682951</c:v>
                </c:pt>
                <c:pt idx="3">
                  <c:v>8.8500000000000014</c:v>
                </c:pt>
                <c:pt idx="4">
                  <c:v>7.0203488372093013</c:v>
                </c:pt>
                <c:pt idx="5">
                  <c:v>12.945221445221446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774656"/>
        <c:axId val="166776192"/>
      </c:barChart>
      <c:lineChart>
        <c:grouping val="standard"/>
        <c:varyColors val="0"/>
        <c:ser>
          <c:idx val="0"/>
          <c:order val="0"/>
          <c:tx>
            <c:strRef>
              <c:f>'Score Impressions'!$B$1</c:f>
              <c:strCache>
                <c:ptCount val="1"/>
                <c:pt idx="0">
                  <c:v>Sum of Avg Aggression</c:v>
                </c:pt>
              </c:strCache>
            </c:strRef>
          </c:tx>
          <c:cat>
            <c:strRef>
              <c:f>'Score Impressions'!$A$2:$A$8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'Score Impressions'!$B$2:$B$8</c:f>
              <c:numCache>
                <c:formatCode>General</c:formatCode>
                <c:ptCount val="6"/>
                <c:pt idx="0">
                  <c:v>2.1666666666666665</c:v>
                </c:pt>
                <c:pt idx="1">
                  <c:v>2.5</c:v>
                </c:pt>
                <c:pt idx="2">
                  <c:v>2.1666666666666665</c:v>
                </c:pt>
                <c:pt idx="3">
                  <c:v>1.6666666666666667</c:v>
                </c:pt>
                <c:pt idx="4">
                  <c:v>1.8333333333333333</c:v>
                </c:pt>
                <c:pt idx="5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'Score Impressions'!$C$1</c:f>
              <c:strCache>
                <c:ptCount val="1"/>
                <c:pt idx="0">
                  <c:v>Sum of Avg Privacy</c:v>
                </c:pt>
              </c:strCache>
            </c:strRef>
          </c:tx>
          <c:cat>
            <c:strRef>
              <c:f>'Score Impressions'!$A$2:$A$8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'Score Impressions'!$C$2:$C$8</c:f>
              <c:numCache>
                <c:formatCode>General</c:formatCode>
                <c:ptCount val="6"/>
                <c:pt idx="0">
                  <c:v>1.5</c:v>
                </c:pt>
                <c:pt idx="1">
                  <c:v>2.1666666666666665</c:v>
                </c:pt>
                <c:pt idx="2">
                  <c:v>1.6666666666666667</c:v>
                </c:pt>
                <c:pt idx="3">
                  <c:v>2.1666666666666665</c:v>
                </c:pt>
                <c:pt idx="4">
                  <c:v>1.5</c:v>
                </c:pt>
                <c:pt idx="5">
                  <c:v>2.3333333333333335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79520"/>
        <c:axId val="166777984"/>
      </c:lineChart>
      <c:catAx>
        <c:axId val="166774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66776192"/>
        <c:crosses val="autoZero"/>
        <c:auto val="1"/>
        <c:lblAlgn val="ctr"/>
        <c:lblOffset val="100"/>
        <c:noMultiLvlLbl val="0"/>
      </c:catAx>
      <c:valAx>
        <c:axId val="166776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774656"/>
        <c:crosses val="autoZero"/>
        <c:crossBetween val="between"/>
      </c:valAx>
      <c:valAx>
        <c:axId val="1667779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6779520"/>
        <c:crosses val="max"/>
        <c:crossBetween val="between"/>
      </c:valAx>
      <c:catAx>
        <c:axId val="166779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677798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600"/>
            </a:pPr>
            <a:endParaRPr lang="en-US"/>
          </a:p>
        </c:txPr>
      </c:dTable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[order_management_with_animals.xlsx]Supply!PivotTable3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Starting</a:t>
            </a:r>
            <a:r>
              <a:rPr lang="en-US" baseline="0"/>
              <a:t> Team Inventories</a:t>
            </a:r>
            <a:endParaRPr lang="en-US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Supply!$B$14:$B$15</c:f>
              <c:strCache>
                <c:ptCount val="1"/>
                <c:pt idx="0">
                  <c:v>Chicken</c:v>
                </c:pt>
              </c:strCache>
            </c:strRef>
          </c:tx>
          <c:invertIfNegative val="0"/>
          <c:cat>
            <c:strRef>
              <c:f>Supply!$A$16:$A$22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Supply!$B$16:$B$22</c:f>
              <c:numCache>
                <c:formatCode>General</c:formatCode>
                <c:ptCount val="6"/>
                <c:pt idx="0">
                  <c:v>19</c:v>
                </c:pt>
                <c:pt idx="1">
                  <c:v>19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Supply!$C$14:$C$15</c:f>
              <c:strCache>
                <c:ptCount val="1"/>
                <c:pt idx="0">
                  <c:v>Cow</c:v>
                </c:pt>
              </c:strCache>
            </c:strRef>
          </c:tx>
          <c:invertIfNegative val="0"/>
          <c:cat>
            <c:strRef>
              <c:f>Supply!$A$16:$A$22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Supply!$C$16:$C$22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Supply!$D$14:$D$15</c:f>
              <c:strCache>
                <c:ptCount val="1"/>
                <c:pt idx="0">
                  <c:v>Goat</c:v>
                </c:pt>
              </c:strCache>
            </c:strRef>
          </c:tx>
          <c:invertIfNegative val="0"/>
          <c:cat>
            <c:strRef>
              <c:f>Supply!$A$16:$A$22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Supply!$D$16:$D$22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Supply!$E$14:$E$15</c:f>
              <c:strCache>
                <c:ptCount val="1"/>
                <c:pt idx="0">
                  <c:v>Horse</c:v>
                </c:pt>
              </c:strCache>
            </c:strRef>
          </c:tx>
          <c:invertIfNegative val="0"/>
          <c:cat>
            <c:strRef>
              <c:f>Supply!$A$16:$A$22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Supply!$E$16:$E$22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0</c:v>
                </c:pt>
                <c:pt idx="4">
                  <c:v>20</c:v>
                </c:pt>
                <c:pt idx="5">
                  <c:v>6</c:v>
                </c:pt>
              </c:numCache>
            </c:numRef>
          </c:val>
        </c:ser>
        <c:ser>
          <c:idx val="4"/>
          <c:order val="4"/>
          <c:tx>
            <c:strRef>
              <c:f>Supply!$F$14:$F$15</c:f>
              <c:strCache>
                <c:ptCount val="1"/>
                <c:pt idx="0">
                  <c:v>Pig</c:v>
                </c:pt>
              </c:strCache>
            </c:strRef>
          </c:tx>
          <c:invertIfNegative val="0"/>
          <c:cat>
            <c:strRef>
              <c:f>Supply!$A$16:$A$22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Supply!$F$16:$F$22</c:f>
              <c:numCache>
                <c:formatCode>General</c:formatCode>
                <c:ptCount val="6"/>
                <c:pt idx="0">
                  <c:v>12</c:v>
                </c:pt>
                <c:pt idx="1">
                  <c:v>12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12</c:v>
                </c:pt>
              </c:numCache>
            </c:numRef>
          </c:val>
        </c:ser>
        <c:ser>
          <c:idx val="5"/>
          <c:order val="5"/>
          <c:tx>
            <c:strRef>
              <c:f>Supply!$G$14:$G$15</c:f>
              <c:strCache>
                <c:ptCount val="1"/>
                <c:pt idx="0">
                  <c:v>Sheep</c:v>
                </c:pt>
              </c:strCache>
            </c:strRef>
          </c:tx>
          <c:invertIfNegative val="0"/>
          <c:cat>
            <c:strRef>
              <c:f>Supply!$A$16:$A$22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Supply!$G$16:$G$22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</c:v>
                </c:pt>
                <c:pt idx="4">
                  <c:v>0</c:v>
                </c:pt>
                <c:pt idx="5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22752"/>
        <c:axId val="165324288"/>
      </c:barChart>
      <c:catAx>
        <c:axId val="16532275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5324288"/>
        <c:crosses val="autoZero"/>
        <c:auto val="1"/>
        <c:lblAlgn val="ctr"/>
        <c:lblOffset val="100"/>
        <c:noMultiLvlLbl val="0"/>
      </c:catAx>
      <c:valAx>
        <c:axId val="165324288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6532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[order_management_with_animals.xlsx]Supply!PivotTable5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Lessons of Bad Accounting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Supply!$B$28</c:f>
              <c:strCache>
                <c:ptCount val="1"/>
                <c:pt idx="0">
                  <c:v>Escaped/Born - Round 1</c:v>
                </c:pt>
              </c:strCache>
            </c:strRef>
          </c:tx>
          <c:invertIfNegative val="0"/>
          <c:cat>
            <c:strRef>
              <c:f>Supply!$A$29:$A$35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Supply!$B$29:$B$35</c:f>
              <c:numCache>
                <c:formatCode>General</c:formatCode>
                <c:ptCount val="6"/>
                <c:pt idx="0">
                  <c:v>-2</c:v>
                </c:pt>
                <c:pt idx="1">
                  <c:v>0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Supply!$C$28</c:f>
              <c:strCache>
                <c:ptCount val="1"/>
                <c:pt idx="0">
                  <c:v>Escaped/Born - Round 2</c:v>
                </c:pt>
              </c:strCache>
            </c:strRef>
          </c:tx>
          <c:invertIfNegative val="0"/>
          <c:cat>
            <c:strRef>
              <c:f>Supply!$A$29:$A$35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Supply!$C$29:$C$35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337344"/>
        <c:axId val="165355520"/>
      </c:barChart>
      <c:catAx>
        <c:axId val="16533734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5355520"/>
        <c:crosses val="autoZero"/>
        <c:auto val="1"/>
        <c:lblAlgn val="ctr"/>
        <c:lblOffset val="100"/>
        <c:noMultiLvlLbl val="0"/>
      </c:catAx>
      <c:valAx>
        <c:axId val="16535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33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[order_management_with_animals.xlsx]Demand!PivotTable4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Animal Demands per Team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Demand!$B$1:$B$2</c:f>
              <c:strCache>
                <c:ptCount val="1"/>
                <c:pt idx="0">
                  <c:v>1</c:v>
                </c:pt>
              </c:strCache>
            </c:strRef>
          </c:tx>
          <c:invertIfNegative val="0"/>
          <c:cat>
            <c:strRef>
              <c:f>Demand!$A$3:$A$9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Demand!$B$3:$B$9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15</c:v>
                </c:pt>
                <c:pt idx="4">
                  <c:v>0</c:v>
                </c:pt>
                <c:pt idx="5">
                  <c:v>25</c:v>
                </c:pt>
              </c:numCache>
            </c:numRef>
          </c:val>
        </c:ser>
        <c:ser>
          <c:idx val="1"/>
          <c:order val="1"/>
          <c:tx>
            <c:strRef>
              <c:f>Demand!$C$1:$C$2</c:f>
              <c:strCache>
                <c:ptCount val="1"/>
                <c:pt idx="0">
                  <c:v>2</c:v>
                </c:pt>
              </c:strCache>
            </c:strRef>
          </c:tx>
          <c:invertIfNegative val="0"/>
          <c:cat>
            <c:strRef>
              <c:f>Demand!$A$3:$A$9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Demand!$C$3:$C$9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15</c:v>
                </c:pt>
                <c:pt idx="4">
                  <c:v>0</c:v>
                </c:pt>
                <c:pt idx="5">
                  <c:v>25</c:v>
                </c:pt>
              </c:numCache>
            </c:numRef>
          </c:val>
        </c:ser>
        <c:ser>
          <c:idx val="2"/>
          <c:order val="2"/>
          <c:tx>
            <c:strRef>
              <c:f>Demand!$D$1:$D$2</c:f>
              <c:strCache>
                <c:ptCount val="1"/>
                <c:pt idx="0">
                  <c:v>3</c:v>
                </c:pt>
              </c:strCache>
            </c:strRef>
          </c:tx>
          <c:invertIfNegative val="0"/>
          <c:cat>
            <c:strRef>
              <c:f>Demand!$A$3:$A$9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Demand!$D$3:$D$9</c:f>
              <c:numCache>
                <c:formatCode>General</c:formatCode>
                <c:ptCount val="6"/>
                <c:pt idx="0">
                  <c:v>41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3"/>
          <c:order val="3"/>
          <c:tx>
            <c:strRef>
              <c:f>Demand!$E$1:$E$2</c:f>
              <c:strCache>
                <c:ptCount val="1"/>
                <c:pt idx="0">
                  <c:v>4</c:v>
                </c:pt>
              </c:strCache>
            </c:strRef>
          </c:tx>
          <c:invertIfNegative val="0"/>
          <c:cat>
            <c:strRef>
              <c:f>Demand!$A$3:$A$9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Demand!$E$3:$E$9</c:f>
              <c:numCache>
                <c:formatCode>General</c:formatCode>
                <c:ptCount val="6"/>
                <c:pt idx="0">
                  <c:v>8</c:v>
                </c:pt>
                <c:pt idx="1">
                  <c:v>10</c:v>
                </c:pt>
                <c:pt idx="2">
                  <c:v>0</c:v>
                </c:pt>
                <c:pt idx="3">
                  <c:v>18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Demand!$F$1:$F$2</c:f>
              <c:strCache>
                <c:ptCount val="1"/>
                <c:pt idx="0">
                  <c:v>5</c:v>
                </c:pt>
              </c:strCache>
            </c:strRef>
          </c:tx>
          <c:invertIfNegative val="0"/>
          <c:cat>
            <c:strRef>
              <c:f>Demand!$A$3:$A$9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Demand!$F$3:$F$9</c:f>
              <c:numCache>
                <c:formatCode>General</c:formatCode>
                <c:ptCount val="6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10</c:v>
                </c:pt>
              </c:numCache>
            </c:numRef>
          </c:val>
        </c:ser>
        <c:ser>
          <c:idx val="5"/>
          <c:order val="5"/>
          <c:tx>
            <c:strRef>
              <c:f>Demand!$G$1:$G$2</c:f>
              <c:strCache>
                <c:ptCount val="1"/>
                <c:pt idx="0">
                  <c:v>6</c:v>
                </c:pt>
              </c:strCache>
            </c:strRef>
          </c:tx>
          <c:invertIfNegative val="0"/>
          <c:cat>
            <c:strRef>
              <c:f>Demand!$A$3:$A$9</c:f>
              <c:strCache>
                <c:ptCount val="6"/>
                <c:pt idx="0">
                  <c:v>Chicken</c:v>
                </c:pt>
                <c:pt idx="1">
                  <c:v>Cow</c:v>
                </c:pt>
                <c:pt idx="2">
                  <c:v>Goat</c:v>
                </c:pt>
                <c:pt idx="3">
                  <c:v>Horse</c:v>
                </c:pt>
                <c:pt idx="4">
                  <c:v>Pig</c:v>
                </c:pt>
                <c:pt idx="5">
                  <c:v>Sheep</c:v>
                </c:pt>
              </c:strCache>
            </c:strRef>
          </c:cat>
          <c:val>
            <c:numRef>
              <c:f>Demand!$G$3:$G$9</c:f>
              <c:numCache>
                <c:formatCode>General</c:formatCode>
                <c:ptCount val="6"/>
                <c:pt idx="0">
                  <c:v>2</c:v>
                </c:pt>
                <c:pt idx="1">
                  <c:v>23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781888"/>
        <c:axId val="165783424"/>
      </c:barChart>
      <c:catAx>
        <c:axId val="16578188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5783424"/>
        <c:crosses val="autoZero"/>
        <c:auto val="1"/>
        <c:lblAlgn val="ctr"/>
        <c:lblOffset val="100"/>
        <c:noMultiLvlLbl val="0"/>
      </c:catAx>
      <c:valAx>
        <c:axId val="165783424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657818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[order_management_with_animals.xlsx]Demand!PivotTable5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Team Demands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Demand!$B$12:$B$13</c:f>
              <c:strCache>
                <c:ptCount val="1"/>
                <c:pt idx="0">
                  <c:v>Chicken</c:v>
                </c:pt>
              </c:strCache>
            </c:strRef>
          </c:tx>
          <c:invertIfNegative val="0"/>
          <c:cat>
            <c:strRef>
              <c:f>Demand!$A$14:$A$20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Demand!$B$14:$B$20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41</c:v>
                </c:pt>
                <c:pt idx="3">
                  <c:v>8</c:v>
                </c:pt>
                <c:pt idx="4">
                  <c:v>0</c:v>
                </c:pt>
                <c:pt idx="5">
                  <c:v>2</c:v>
                </c:pt>
              </c:numCache>
            </c:numRef>
          </c:val>
        </c:ser>
        <c:ser>
          <c:idx val="1"/>
          <c:order val="1"/>
          <c:tx>
            <c:strRef>
              <c:f>Demand!$C$12:$C$13</c:f>
              <c:strCache>
                <c:ptCount val="1"/>
                <c:pt idx="0">
                  <c:v>Cow</c:v>
                </c:pt>
              </c:strCache>
            </c:strRef>
          </c:tx>
          <c:invertIfNegative val="0"/>
          <c:cat>
            <c:strRef>
              <c:f>Demand!$A$14:$A$20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Demand!$C$14:$C$20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</c:v>
                </c:pt>
                <c:pt idx="4">
                  <c:v>12</c:v>
                </c:pt>
                <c:pt idx="5">
                  <c:v>23</c:v>
                </c:pt>
              </c:numCache>
            </c:numRef>
          </c:val>
        </c:ser>
        <c:ser>
          <c:idx val="2"/>
          <c:order val="2"/>
          <c:tx>
            <c:strRef>
              <c:f>Demand!$D$12:$D$13</c:f>
              <c:strCache>
                <c:ptCount val="1"/>
                <c:pt idx="0">
                  <c:v>Goat</c:v>
                </c:pt>
              </c:strCache>
            </c:strRef>
          </c:tx>
          <c:invertIfNegative val="0"/>
          <c:cat>
            <c:strRef>
              <c:f>Demand!$A$14:$A$20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Demand!$D$14:$D$20</c:f>
              <c:numCache>
                <c:formatCode>General</c:formatCode>
                <c:ptCount val="6"/>
                <c:pt idx="0">
                  <c:v>7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</c:ser>
        <c:ser>
          <c:idx val="3"/>
          <c:order val="3"/>
          <c:tx>
            <c:strRef>
              <c:f>Demand!$E$12:$E$13</c:f>
              <c:strCache>
                <c:ptCount val="1"/>
                <c:pt idx="0">
                  <c:v>Horse</c:v>
                </c:pt>
              </c:strCache>
            </c:strRef>
          </c:tx>
          <c:invertIfNegative val="0"/>
          <c:cat>
            <c:strRef>
              <c:f>Demand!$A$14:$A$20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Demand!$E$14:$E$20</c:f>
              <c:numCache>
                <c:formatCode>General</c:formatCode>
                <c:ptCount val="6"/>
                <c:pt idx="0">
                  <c:v>15</c:v>
                </c:pt>
                <c:pt idx="1">
                  <c:v>15</c:v>
                </c:pt>
                <c:pt idx="2">
                  <c:v>0</c:v>
                </c:pt>
                <c:pt idx="3">
                  <c:v>18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Demand!$F$12:$F$13</c:f>
              <c:strCache>
                <c:ptCount val="1"/>
                <c:pt idx="0">
                  <c:v>Pig</c:v>
                </c:pt>
              </c:strCache>
            </c:strRef>
          </c:tx>
          <c:invertIfNegative val="0"/>
          <c:cat>
            <c:strRef>
              <c:f>Demand!$A$14:$A$20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Demand!$F$14:$F$20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4</c:v>
                </c:pt>
                <c:pt idx="5">
                  <c:v>0</c:v>
                </c:pt>
              </c:numCache>
            </c:numRef>
          </c:val>
        </c:ser>
        <c:ser>
          <c:idx val="5"/>
          <c:order val="5"/>
          <c:tx>
            <c:strRef>
              <c:f>Demand!$G$12:$G$13</c:f>
              <c:strCache>
                <c:ptCount val="1"/>
                <c:pt idx="0">
                  <c:v>Sheep</c:v>
                </c:pt>
              </c:strCache>
            </c:strRef>
          </c:tx>
          <c:invertIfNegative val="0"/>
          <c:cat>
            <c:strRef>
              <c:f>Demand!$A$14:$A$20</c:f>
              <c:strCach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strCache>
            </c:strRef>
          </c:cat>
          <c:val>
            <c:numRef>
              <c:f>Demand!$G$14:$G$20</c:f>
              <c:numCache>
                <c:formatCode>General</c:formatCode>
                <c:ptCount val="6"/>
                <c:pt idx="0">
                  <c:v>25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04896"/>
        <c:axId val="165506432"/>
      </c:barChart>
      <c:catAx>
        <c:axId val="16550489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5506432"/>
        <c:crosses val="autoZero"/>
        <c:auto val="1"/>
        <c:lblAlgn val="ctr"/>
        <c:lblOffset val="100"/>
        <c:noMultiLvlLbl val="0"/>
      </c:catAx>
      <c:valAx>
        <c:axId val="165506432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65504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Market Surplus (S-D) by</a:t>
            </a:r>
            <a:r>
              <a:rPr lang="en-US" baseline="0"/>
              <a:t> Animal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Data!$B$10</c:f>
              <c:strCache>
                <c:ptCount val="1"/>
                <c:pt idx="0">
                  <c:v>Supply</c:v>
                </c:pt>
              </c:strCache>
            </c:strRef>
          </c:tx>
          <c:invertIfNegative val="0"/>
          <c:cat>
            <c:strRef>
              <c:f>Data!$A$11:$A$16</c:f>
              <c:strCache>
                <c:ptCount val="6"/>
                <c:pt idx="0">
                  <c:v>Pig</c:v>
                </c:pt>
                <c:pt idx="1">
                  <c:v>Chicken</c:v>
                </c:pt>
                <c:pt idx="2">
                  <c:v>Goat</c:v>
                </c:pt>
                <c:pt idx="3">
                  <c:v>Horse</c:v>
                </c:pt>
                <c:pt idx="4">
                  <c:v>Sheep</c:v>
                </c:pt>
                <c:pt idx="5">
                  <c:v>Cow</c:v>
                </c:pt>
              </c:strCache>
            </c:strRef>
          </c:cat>
          <c:val>
            <c:numRef>
              <c:f>Data!$B$11:$B$16</c:f>
              <c:numCache>
                <c:formatCode>General</c:formatCode>
                <c:ptCount val="6"/>
                <c:pt idx="0">
                  <c:v>45</c:v>
                </c:pt>
                <c:pt idx="1">
                  <c:v>68</c:v>
                </c:pt>
                <c:pt idx="2">
                  <c:v>15</c:v>
                </c:pt>
                <c:pt idx="3">
                  <c:v>32</c:v>
                </c:pt>
                <c:pt idx="4">
                  <c:v>30</c:v>
                </c:pt>
                <c:pt idx="5">
                  <c:v>15</c:v>
                </c:pt>
              </c:numCache>
            </c:numRef>
          </c:val>
        </c:ser>
        <c:ser>
          <c:idx val="1"/>
          <c:order val="1"/>
          <c:tx>
            <c:strRef>
              <c:f>Data!$C$10</c:f>
              <c:strCache>
                <c:ptCount val="1"/>
                <c:pt idx="0">
                  <c:v>Demand</c:v>
                </c:pt>
              </c:strCache>
            </c:strRef>
          </c:tx>
          <c:invertIfNegative val="0"/>
          <c:cat>
            <c:strRef>
              <c:f>Data!$A$11:$A$16</c:f>
              <c:strCache>
                <c:ptCount val="6"/>
                <c:pt idx="0">
                  <c:v>Pig</c:v>
                </c:pt>
                <c:pt idx="1">
                  <c:v>Chicken</c:v>
                </c:pt>
                <c:pt idx="2">
                  <c:v>Goat</c:v>
                </c:pt>
                <c:pt idx="3">
                  <c:v>Horse</c:v>
                </c:pt>
                <c:pt idx="4">
                  <c:v>Sheep</c:v>
                </c:pt>
                <c:pt idx="5">
                  <c:v>Cow</c:v>
                </c:pt>
              </c:strCache>
            </c:strRef>
          </c:cat>
          <c:val>
            <c:numRef>
              <c:f>Data!$C$11:$C$16</c:f>
              <c:numCache>
                <c:formatCode>General</c:formatCode>
                <c:ptCount val="6"/>
                <c:pt idx="0">
                  <c:v>15</c:v>
                </c:pt>
                <c:pt idx="1">
                  <c:v>51</c:v>
                </c:pt>
                <c:pt idx="2">
                  <c:v>15</c:v>
                </c:pt>
                <c:pt idx="3">
                  <c:v>48</c:v>
                </c:pt>
                <c:pt idx="4">
                  <c:v>60</c:v>
                </c:pt>
                <c:pt idx="5">
                  <c:v>45</c:v>
                </c:pt>
              </c:numCache>
            </c:numRef>
          </c:val>
        </c:ser>
        <c:ser>
          <c:idx val="2"/>
          <c:order val="2"/>
          <c:tx>
            <c:strRef>
              <c:f>Data!$D$10</c:f>
              <c:strCache>
                <c:ptCount val="1"/>
                <c:pt idx="0">
                  <c:v>Surplus</c:v>
                </c:pt>
              </c:strCache>
            </c:strRef>
          </c:tx>
          <c:invertIfNegative val="0"/>
          <c:cat>
            <c:strRef>
              <c:f>Data!$A$11:$A$16</c:f>
              <c:strCache>
                <c:ptCount val="6"/>
                <c:pt idx="0">
                  <c:v>Pig</c:v>
                </c:pt>
                <c:pt idx="1">
                  <c:v>Chicken</c:v>
                </c:pt>
                <c:pt idx="2">
                  <c:v>Goat</c:v>
                </c:pt>
                <c:pt idx="3">
                  <c:v>Horse</c:v>
                </c:pt>
                <c:pt idx="4">
                  <c:v>Sheep</c:v>
                </c:pt>
                <c:pt idx="5">
                  <c:v>Cow</c:v>
                </c:pt>
              </c:strCache>
            </c:strRef>
          </c:cat>
          <c:val>
            <c:numRef>
              <c:f>Data!$D$11:$D$16</c:f>
              <c:numCache>
                <c:formatCode>General</c:formatCode>
                <c:ptCount val="6"/>
                <c:pt idx="0">
                  <c:v>30</c:v>
                </c:pt>
                <c:pt idx="1">
                  <c:v>17</c:v>
                </c:pt>
                <c:pt idx="2">
                  <c:v>0</c:v>
                </c:pt>
                <c:pt idx="3">
                  <c:v>-16</c:v>
                </c:pt>
                <c:pt idx="4">
                  <c:v>-30</c:v>
                </c:pt>
                <c:pt idx="5">
                  <c:v>-30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590528"/>
        <c:axId val="165592064"/>
      </c:barChart>
      <c:catAx>
        <c:axId val="16559052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5592064"/>
        <c:crosses val="autoZero"/>
        <c:auto val="1"/>
        <c:lblAlgn val="ctr"/>
        <c:lblOffset val="100"/>
        <c:noMultiLvlLbl val="0"/>
      </c:catAx>
      <c:valAx>
        <c:axId val="165592064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165590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Surplus Quantity vs Implied Price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Data!$D$10</c:f>
              <c:strCache>
                <c:ptCount val="1"/>
                <c:pt idx="0">
                  <c:v>Surplus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b="1"/>
                      <a:t>Pig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r>
                      <a:rPr lang="en-US" b="1"/>
                      <a:t>Chicken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r>
                      <a:rPr lang="en-US" b="1"/>
                      <a:t>Goat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r>
                      <a:rPr lang="en-US" b="1"/>
                      <a:t>Horse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r>
                      <a:rPr lang="en-US" b="1"/>
                      <a:t>Sheep</a:t>
                    </a:r>
                    <a:endParaRPr lang="en-US"/>
                  </a:p>
                </c:rich>
              </c:tx>
              <c:dLblPos val="r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r>
                      <a:rPr lang="en-US" b="1"/>
                      <a:t>Cow</a:t>
                    </a:r>
                    <a:endParaRPr lang="en-US"/>
                  </a:p>
                </c:rich>
              </c:tx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r"/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xVal>
            <c:numRef>
              <c:f>Data!$E$11:$E$16</c:f>
              <c:numCache>
                <c:formatCode>General</c:formatCode>
                <c:ptCount val="6"/>
                <c:pt idx="0">
                  <c:v>0.33333333333333331</c:v>
                </c:pt>
                <c:pt idx="1">
                  <c:v>0.75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</c:numCache>
            </c:numRef>
          </c:xVal>
          <c:yVal>
            <c:numRef>
              <c:f>Data!$D$11:$D$16</c:f>
              <c:numCache>
                <c:formatCode>General</c:formatCode>
                <c:ptCount val="6"/>
                <c:pt idx="0">
                  <c:v>30</c:v>
                </c:pt>
                <c:pt idx="1">
                  <c:v>17</c:v>
                </c:pt>
                <c:pt idx="2">
                  <c:v>0</c:v>
                </c:pt>
                <c:pt idx="3">
                  <c:v>-16</c:v>
                </c:pt>
                <c:pt idx="4">
                  <c:v>-30</c:v>
                </c:pt>
                <c:pt idx="5">
                  <c:v>-30</c:v>
                </c:pt>
              </c:numCache>
            </c:numRef>
          </c:yVal>
          <c:smooth val="1"/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65607296"/>
        <c:axId val="165708928"/>
      </c:scatterChart>
      <c:valAx>
        <c:axId val="16560729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Implied</a:t>
                </a:r>
                <a:r>
                  <a:rPr lang="en-US" baseline="0"/>
                  <a:t> Price (D/S)</a:t>
                </a: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5708928"/>
        <c:crosses val="autoZero"/>
        <c:crossBetween val="midCat"/>
      </c:valAx>
      <c:valAx>
        <c:axId val="16570892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Surplus Quantity (S-D)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65607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Implied Price (D/S)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Data!$E$10</c:f>
              <c:strCache>
                <c:ptCount val="1"/>
                <c:pt idx="0">
                  <c:v>Implied Px</c:v>
                </c:pt>
              </c:strCache>
            </c:strRef>
          </c:tx>
          <c:invertIfNegative val="0"/>
          <c:cat>
            <c:strRef>
              <c:f>Data!$A$11:$A$16</c:f>
              <c:strCache>
                <c:ptCount val="6"/>
                <c:pt idx="0">
                  <c:v>Pig</c:v>
                </c:pt>
                <c:pt idx="1">
                  <c:v>Chicken</c:v>
                </c:pt>
                <c:pt idx="2">
                  <c:v>Goat</c:v>
                </c:pt>
                <c:pt idx="3">
                  <c:v>Horse</c:v>
                </c:pt>
                <c:pt idx="4">
                  <c:v>Sheep</c:v>
                </c:pt>
                <c:pt idx="5">
                  <c:v>Cow</c:v>
                </c:pt>
              </c:strCache>
            </c:strRef>
          </c:cat>
          <c:val>
            <c:numRef>
              <c:f>Data!$E$11:$E$16</c:f>
              <c:numCache>
                <c:formatCode>General</c:formatCode>
                <c:ptCount val="6"/>
                <c:pt idx="0">
                  <c:v>0.33333333333333331</c:v>
                </c:pt>
                <c:pt idx="1">
                  <c:v>0.75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069760"/>
        <c:axId val="166071296"/>
      </c:barChart>
      <c:catAx>
        <c:axId val="166069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66071296"/>
        <c:crosses val="autoZero"/>
        <c:auto val="1"/>
        <c:lblAlgn val="ctr"/>
        <c:lblOffset val="100"/>
        <c:noMultiLvlLbl val="0"/>
      </c:catAx>
      <c:valAx>
        <c:axId val="166071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6069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[order_management_with_animals.xlsx]Bad Buys!PivotTable1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Animals That Shouldn't Have Been</a:t>
            </a:r>
            <a:r>
              <a:rPr lang="en-US" baseline="0"/>
              <a:t> Bought</a:t>
            </a:r>
            <a:endParaRPr lang="en-US"/>
          </a:p>
        </c:rich>
      </c:tx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'Bad Buys'!$B$1</c:f>
              <c:strCache>
                <c:ptCount val="1"/>
                <c:pt idx="0">
                  <c:v>Bad Buys - Round 1</c:v>
                </c:pt>
              </c:strCache>
            </c:strRef>
          </c:tx>
          <c:invertIfNegative val="0"/>
          <c:cat>
            <c:multiLvlStrRef>
              <c:f>'Bad Buys'!$A$2:$A$44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'Bad Buys'!$B$2:$B$44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ser>
          <c:idx val="1"/>
          <c:order val="1"/>
          <c:tx>
            <c:strRef>
              <c:f>'Bad Buys'!$C$1</c:f>
              <c:strCache>
                <c:ptCount val="1"/>
                <c:pt idx="0">
                  <c:v>Bad Buys - Round 2</c:v>
                </c:pt>
              </c:strCache>
            </c:strRef>
          </c:tx>
          <c:invertIfNegative val="0"/>
          <c:cat>
            <c:multiLvlStrRef>
              <c:f>'Bad Buys'!$A$2:$A$44</c:f>
              <c:multiLvlStrCache>
                <c:ptCount val="36"/>
                <c:lvl>
                  <c:pt idx="0">
                    <c:v>Chicken</c:v>
                  </c:pt>
                  <c:pt idx="1">
                    <c:v>Cow</c:v>
                  </c:pt>
                  <c:pt idx="2">
                    <c:v>Goat</c:v>
                  </c:pt>
                  <c:pt idx="3">
                    <c:v>Horse</c:v>
                  </c:pt>
                  <c:pt idx="4">
                    <c:v>Pig</c:v>
                  </c:pt>
                  <c:pt idx="5">
                    <c:v>Sheep</c:v>
                  </c:pt>
                  <c:pt idx="6">
                    <c:v>Chicken</c:v>
                  </c:pt>
                  <c:pt idx="7">
                    <c:v>Cow</c:v>
                  </c:pt>
                  <c:pt idx="8">
                    <c:v>Goat</c:v>
                  </c:pt>
                  <c:pt idx="9">
                    <c:v>Horse</c:v>
                  </c:pt>
                  <c:pt idx="10">
                    <c:v>Pig</c:v>
                  </c:pt>
                  <c:pt idx="11">
                    <c:v>Sheep</c:v>
                  </c:pt>
                  <c:pt idx="12">
                    <c:v>Chicken</c:v>
                  </c:pt>
                  <c:pt idx="13">
                    <c:v>Cow</c:v>
                  </c:pt>
                  <c:pt idx="14">
                    <c:v>Goat</c:v>
                  </c:pt>
                  <c:pt idx="15">
                    <c:v>Horse</c:v>
                  </c:pt>
                  <c:pt idx="16">
                    <c:v>Pig</c:v>
                  </c:pt>
                  <c:pt idx="17">
                    <c:v>Sheep</c:v>
                  </c:pt>
                  <c:pt idx="18">
                    <c:v>Chicken</c:v>
                  </c:pt>
                  <c:pt idx="19">
                    <c:v>Cow</c:v>
                  </c:pt>
                  <c:pt idx="20">
                    <c:v>Goat</c:v>
                  </c:pt>
                  <c:pt idx="21">
                    <c:v>Horse</c:v>
                  </c:pt>
                  <c:pt idx="22">
                    <c:v>Pig</c:v>
                  </c:pt>
                  <c:pt idx="23">
                    <c:v>Sheep</c:v>
                  </c:pt>
                  <c:pt idx="24">
                    <c:v>Chicken</c:v>
                  </c:pt>
                  <c:pt idx="25">
                    <c:v>Cow</c:v>
                  </c:pt>
                  <c:pt idx="26">
                    <c:v>Goat</c:v>
                  </c:pt>
                  <c:pt idx="27">
                    <c:v>Horse</c:v>
                  </c:pt>
                  <c:pt idx="28">
                    <c:v>Pig</c:v>
                  </c:pt>
                  <c:pt idx="29">
                    <c:v>Sheep</c:v>
                  </c:pt>
                  <c:pt idx="30">
                    <c:v>Chicken</c:v>
                  </c:pt>
                  <c:pt idx="31">
                    <c:v>Cow</c:v>
                  </c:pt>
                  <c:pt idx="32">
                    <c:v>Goat</c:v>
                  </c:pt>
                  <c:pt idx="33">
                    <c:v>Horse</c:v>
                  </c:pt>
                  <c:pt idx="34">
                    <c:v>Pig</c:v>
                  </c:pt>
                  <c:pt idx="35">
                    <c:v>Sheep</c:v>
                  </c:pt>
                </c:lvl>
                <c:lvl>
                  <c:pt idx="0">
                    <c:v>1</c:v>
                  </c:pt>
                  <c:pt idx="6">
                    <c:v>2</c:v>
                  </c:pt>
                  <c:pt idx="12">
                    <c:v>3</c:v>
                  </c:pt>
                  <c:pt idx="18">
                    <c:v>4</c:v>
                  </c:pt>
                  <c:pt idx="24">
                    <c:v>5</c:v>
                  </c:pt>
                  <c:pt idx="30">
                    <c:v>6</c:v>
                  </c:pt>
                </c:lvl>
              </c:multiLvlStrCache>
            </c:multiLvlStrRef>
          </c:cat>
          <c:val>
            <c:numRef>
              <c:f>'Bad Buys'!$C$2:$C$44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818752"/>
        <c:axId val="165820288"/>
      </c:barChart>
      <c:catAx>
        <c:axId val="165818752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/>
          <a:lstStyle/>
          <a:p>
            <a:pPr>
              <a:defRPr sz="1600" b="1"/>
            </a:pPr>
            <a:endParaRPr lang="en-US"/>
          </a:p>
        </c:txPr>
        <c:crossAx val="165820288"/>
        <c:crosses val="autoZero"/>
        <c:auto val="1"/>
        <c:lblAlgn val="ctr"/>
        <c:lblOffset val="100"/>
        <c:noMultiLvlLbl val="0"/>
      </c:catAx>
      <c:valAx>
        <c:axId val="165820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5818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10</xdr:col>
      <xdr:colOff>371474</xdr:colOff>
      <xdr:row>18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457201</xdr:colOff>
      <xdr:row>0</xdr:row>
      <xdr:rowOff>0</xdr:rowOff>
    </xdr:from>
    <xdr:to>
      <xdr:col>15</xdr:col>
      <xdr:colOff>666750</xdr:colOff>
      <xdr:row>18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52386</xdr:rowOff>
    </xdr:from>
    <xdr:to>
      <xdr:col>15</xdr:col>
      <xdr:colOff>723900</xdr:colOff>
      <xdr:row>30</xdr:row>
      <xdr:rowOff>180975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25400</xdr:colOff>
      <xdr:row>43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0</xdr:colOff>
      <xdr:row>38</xdr:row>
      <xdr:rowOff>63500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390525</xdr:colOff>
      <xdr:row>22</xdr:row>
      <xdr:rowOff>161924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371475</xdr:colOff>
      <xdr:row>0</xdr:row>
      <xdr:rowOff>57150</xdr:rowOff>
    </xdr:from>
    <xdr:to>
      <xdr:col>17</xdr:col>
      <xdr:colOff>285750</xdr:colOff>
      <xdr:row>22</xdr:row>
      <xdr:rowOff>123824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247651</xdr:colOff>
      <xdr:row>23</xdr:row>
      <xdr:rowOff>9524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295275</xdr:colOff>
      <xdr:row>0</xdr:row>
      <xdr:rowOff>0</xdr:rowOff>
    </xdr:from>
    <xdr:to>
      <xdr:col>21</xdr:col>
      <xdr:colOff>66675</xdr:colOff>
      <xdr:row>23</xdr:row>
      <xdr:rowOff>19050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23</xdr:row>
      <xdr:rowOff>104775</xdr:rowOff>
    </xdr:from>
    <xdr:to>
      <xdr:col>11</xdr:col>
      <xdr:colOff>238125</xdr:colOff>
      <xdr:row>42</xdr:row>
      <xdr:rowOff>104775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10</xdr:col>
      <xdr:colOff>444500</xdr:colOff>
      <xdr:row>32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673100</xdr:colOff>
      <xdr:row>35</xdr:row>
      <xdr:rowOff>177800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14</xdr:col>
      <xdr:colOff>419100</xdr:colOff>
      <xdr:row>32</xdr:row>
      <xdr:rowOff>50800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495300</xdr:colOff>
      <xdr:row>33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66675</xdr:rowOff>
    </xdr:from>
    <xdr:to>
      <xdr:col>17</xdr:col>
      <xdr:colOff>215900</xdr:colOff>
      <xdr:row>37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1066800</xdr:colOff>
      <xdr:row>34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raig Perler" refreshedDate="40808.640946180552" createdVersion="4" refreshedVersion="4" minRefreshableVersion="3" recordCount="6">
  <cacheSource type="worksheet">
    <worksheetSource ref="A19:F25" sheet="Data"/>
  </cacheSource>
  <cacheFields count="5">
    <cacheField name="Animal" numFmtId="0">
      <sharedItems count="6">
        <s v="Chicken"/>
        <s v="Cow"/>
        <s v="Pig"/>
        <s v="Horse"/>
        <s v="Goat"/>
        <s v="Sheep"/>
      </sharedItems>
    </cacheField>
    <cacheField name="Round 1" numFmtId="0">
      <sharedItems containsSemiMixedTypes="0" containsString="0" containsNumber="1" containsInteger="1" minValue="8" maxValue="70"/>
    </cacheField>
    <cacheField name="Missing" numFmtId="0">
      <sharedItems containsSemiMixedTypes="0" containsString="0" containsNumber="1" containsInteger="1" minValue="-2" maxValue="7"/>
    </cacheField>
    <cacheField name="Round 2" numFmtId="0">
      <sharedItems containsSemiMixedTypes="0" containsString="0" containsNumber="1" containsInteger="1" minValue="15" maxValue="68"/>
    </cacheField>
    <cacheField name="Missing2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raig Perler" refreshedDate="40809.678428125" createdVersion="4" refreshedVersion="4" minRefreshableVersion="3" recordCount="6">
  <cacheSource type="worksheet">
    <worksheetSource ref="A13:G19" sheet="Peer Impressions"/>
  </cacheSource>
  <cacheFields count="7">
    <cacheField name="Team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Avg Aggression" numFmtId="0">
      <sharedItems containsSemiMixedTypes="0" containsString="0" containsNumber="1" minValue="1.6666666666666667" maxValue="2.5"/>
    </cacheField>
    <cacheField name="Avg Privacy" numFmtId="0">
      <sharedItems containsSemiMixedTypes="0" containsString="0" containsNumber="1" minValue="1.5" maxValue="2.3333333333333335"/>
    </cacheField>
    <cacheField name="Norm(Score1)" numFmtId="0">
      <sharedItems containsSemiMixedTypes="0" containsString="0" containsNumber="1" minValue="-5.2682926829268295" maxValue="20.981656184486372"/>
    </cacheField>
    <cacheField name="Norm(Score2)" numFmtId="0">
      <sharedItems containsSemiMixedTypes="0" containsString="0" containsNumber="1" minValue="1.0455974842767295" maxValue="27.673480083857434"/>
    </cacheField>
    <cacheField name="Norm(Improvement)" numFmtId="0">
      <sharedItems containsSemiMixedTypes="0" containsString="0" containsNumber="1" minValue="-20.633123689727455" maxValue="19.936058700209642"/>
    </cacheField>
    <cacheField name="Avg(Norm(Score))" numFmtId="0">
      <sharedItems containsSemiMixedTypes="0" containsString="0" containsNumber="1" minValue="0.76829268292682951" maxValue="17.3569182389937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Craig" refreshedDate="40809.798361342589" createdVersion="4" refreshedVersion="4" minRefreshableVersion="3" recordCount="42">
  <cacheSource type="worksheet">
    <worksheetSource ref="I1:P1048576" sheet="Data"/>
  </cacheSource>
  <cacheFields count="8">
    <cacheField name="Team" numFmtId="0">
      <sharedItems containsString="0" containsBlank="1" containsNumber="1" containsInteger="1" minValue="1" maxValue="6" count="7">
        <n v="1"/>
        <n v="2"/>
        <n v="3"/>
        <n v="4"/>
        <n v="5"/>
        <n v="6"/>
        <m/>
      </sharedItems>
    </cacheField>
    <cacheField name="Animal" numFmtId="0">
      <sharedItems containsBlank="1" containsMixedTypes="1" containsNumber="1" minValue="0.52" maxValue="2.0499999999999998" count="12">
        <s v="Chicken"/>
        <s v="Cow"/>
        <s v="Pig"/>
        <s v="Horse"/>
        <s v="Goat"/>
        <s v="Sheep"/>
        <m/>
        <n v="1.2702702702702702" u="1"/>
        <n v="2.0499999999999998" u="1"/>
        <n v="1.3055555555555556" u="1"/>
        <n v="0.52" u="1"/>
        <n v="1" u="1"/>
      </sharedItems>
    </cacheField>
    <cacheField name="Has" numFmtId="0">
      <sharedItems containsString="0" containsBlank="1" containsNumber="1" containsInteger="1" minValue="0" maxValue="30"/>
    </cacheField>
    <cacheField name="Wants" numFmtId="0">
      <sharedItems containsString="0" containsBlank="1" containsNumber="1" containsInteger="1" minValue="0" maxValue="41"/>
    </cacheField>
    <cacheField name="Has - Difficulty" numFmtId="0">
      <sharedItems containsString="0" containsBlank="1" containsNumber="1" minValue="0" maxValue="44"/>
    </cacheField>
    <cacheField name="Wants - Difficulty" numFmtId="0">
      <sharedItems containsString="0" containsBlank="1" containsNumber="1" minValue="0" maxValue="69"/>
    </cacheField>
    <cacheField name="Difficulty" numFmtId="0">
      <sharedItems containsString="0" containsBlank="1" containsNumber="1" minValue="0" maxValue="69"/>
    </cacheField>
    <cacheField name="Round 1" numFmtId="0">
      <sharedItems containsString="0" containsBlank="1" containsNumber="1" containsInteger="1" minValue="0" maxValue="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Craig" refreshedDate="40809.798896759261" createdVersion="4" refreshedVersion="4" minRefreshableVersion="3" recordCount="42">
  <cacheSource type="worksheet">
    <worksheetSource ref="I1:L1048576" sheet="Data"/>
  </cacheSource>
  <cacheFields count="4">
    <cacheField name="Team" numFmtId="0">
      <sharedItems containsString="0" containsBlank="1" containsNumber="1" containsInteger="1" minValue="1" maxValue="6" count="7">
        <n v="1"/>
        <n v="2"/>
        <n v="3"/>
        <n v="4"/>
        <n v="5"/>
        <n v="6"/>
        <m/>
      </sharedItems>
    </cacheField>
    <cacheField name="Animal" numFmtId="0">
      <sharedItems containsBlank="1" count="7">
        <s v="Chicken"/>
        <s v="Cow"/>
        <s v="Pig"/>
        <s v="Horse"/>
        <s v="Goat"/>
        <s v="Sheep"/>
        <m/>
      </sharedItems>
    </cacheField>
    <cacheField name="Has" numFmtId="0">
      <sharedItems containsString="0" containsBlank="1" containsNumber="1" containsInteger="1" minValue="0" maxValue="30"/>
    </cacheField>
    <cacheField name="Wants" numFmtId="0">
      <sharedItems containsString="0" containsBlank="1" containsNumber="1" containsInteger="1" minValue="0" maxValue="4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Craig" refreshedDate="40809.802874074077" createdVersion="4" refreshedVersion="4" minRefreshableVersion="3" recordCount="42">
  <cacheSource type="worksheet">
    <worksheetSource ref="I1:AA1048576" sheet="Data"/>
  </cacheSource>
  <cacheFields count="19">
    <cacheField name="Team" numFmtId="0">
      <sharedItems containsString="0" containsBlank="1" containsNumber="1" containsInteger="1" minValue="1" maxValue="6" count="7">
        <n v="1"/>
        <n v="2"/>
        <n v="3"/>
        <n v="4"/>
        <n v="5"/>
        <n v="6"/>
        <m/>
      </sharedItems>
    </cacheField>
    <cacheField name="Animal" numFmtId="0">
      <sharedItems containsBlank="1" containsMixedTypes="1" containsNumber="1" minValue="0.52" maxValue="2.0499999999999998" count="12">
        <s v="Chicken"/>
        <s v="Cow"/>
        <s v="Pig"/>
        <s v="Horse"/>
        <s v="Goat"/>
        <s v="Sheep"/>
        <m/>
        <n v="1.2702702702702702" u="1"/>
        <n v="2.0499999999999998" u="1"/>
        <n v="1.3055555555555556" u="1"/>
        <n v="0.52" u="1"/>
        <n v="1" u="1"/>
      </sharedItems>
    </cacheField>
    <cacheField name="Has" numFmtId="0">
      <sharedItems containsString="0" containsBlank="1" containsNumber="1" containsInteger="1" minValue="0" maxValue="30"/>
    </cacheField>
    <cacheField name="Wants" numFmtId="0">
      <sharedItems containsString="0" containsBlank="1" containsNumber="1" containsInteger="1" minValue="0" maxValue="41"/>
    </cacheField>
    <cacheField name="Has - Difficulty" numFmtId="0">
      <sharedItems containsString="0" containsBlank="1" containsNumber="1" minValue="0" maxValue="44"/>
    </cacheField>
    <cacheField name="Wants - Difficulty" numFmtId="0">
      <sharedItems containsString="0" containsBlank="1" containsNumber="1" minValue="0" maxValue="69"/>
    </cacheField>
    <cacheField name="Difficulty" numFmtId="0">
      <sharedItems containsString="0" containsBlank="1" containsNumber="1" minValue="0" maxValue="69"/>
    </cacheField>
    <cacheField name="Round 1" numFmtId="0">
      <sharedItems containsString="0" containsBlank="1" containsNumber="1" containsInteger="1" minValue="0" maxValue="49"/>
    </cacheField>
    <cacheField name="Didn't Sell" numFmtId="0">
      <sharedItems containsString="0" containsBlank="1" containsNumber="1" containsInteger="1" minValue="0" maxValue="15"/>
    </cacheField>
    <cacheField name="Didn't Buy" numFmtId="0">
      <sharedItems containsString="0" containsBlank="1" containsNumber="1" containsInteger="1" minValue="0" maxValue="19"/>
    </cacheField>
    <cacheField name="Bad Buys" numFmtId="0">
      <sharedItems containsString="0" containsBlank="1" containsNumber="1" containsInteger="1" minValue="0" maxValue="0"/>
    </cacheField>
    <cacheField name="Surplus Buys" numFmtId="0">
      <sharedItems containsString="0" containsBlank="1" containsNumber="1" containsInteger="1" minValue="0" maxValue="8"/>
    </cacheField>
    <cacheField name="Score" numFmtId="0">
      <sharedItems containsString="0" containsBlank="1" containsNumber="1" minValue="-5.8285714285714283" maxValue="30"/>
    </cacheField>
    <cacheField name="Round 2" numFmtId="0">
      <sharedItems containsString="0" containsBlank="1" containsNumber="1" containsInteger="1" minValue="0" maxValue="44"/>
    </cacheField>
    <cacheField name="Didn't Sell2" numFmtId="0">
      <sharedItems containsString="0" containsBlank="1" containsNumber="1" containsInteger="1" minValue="0" maxValue="12"/>
    </cacheField>
    <cacheField name="Didn't Buy2" numFmtId="0">
      <sharedItems containsString="0" containsBlank="1" containsNumber="1" containsInteger="1" minValue="0" maxValue="25"/>
    </cacheField>
    <cacheField name="Bad Buys2" numFmtId="0">
      <sharedItems containsString="0" containsBlank="1" containsNumber="1" containsInteger="1" minValue="0" maxValue="0"/>
    </cacheField>
    <cacheField name="Surplus Buys2" numFmtId="0">
      <sharedItems containsString="0" containsBlank="1" containsNumber="1" containsInteger="1" minValue="0" maxValue="3"/>
    </cacheField>
    <cacheField name="Score2" numFmtId="0">
      <sharedItems containsString="0" containsBlank="1" containsNumber="1" minValue="-2.25" maxValue="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Craig" refreshedDate="40809.803351504626" createdVersion="4" refreshedVersion="4" minRefreshableVersion="3" recordCount="6">
  <cacheSource type="worksheet">
    <worksheetSource ref="A10:J16" sheet="Scores"/>
  </cacheSource>
  <cacheFields count="10">
    <cacheField name="Team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Sum of Has" numFmtId="0">
      <sharedItems containsSemiMixedTypes="0" containsString="0" containsNumber="1" containsInteger="1" minValue="20" maxValue="50"/>
    </cacheField>
    <cacheField name="Sum of Wants" numFmtId="0">
      <sharedItems containsSemiMixedTypes="0" containsString="0" containsNumber="1" containsInteger="1" minValue="26" maxValue="47"/>
    </cacheField>
    <cacheField name="Sum of Score" numFmtId="0">
      <sharedItems containsSemiMixedTypes="0" containsString="0" containsNumber="1" minValue="-5.8285714285714283" maxValue="48.075000000000003"/>
    </cacheField>
    <cacheField name="Sum of Score2" numFmtId="0">
      <sharedItems containsSemiMixedTypes="0" containsString="0" containsNumber="1" minValue="2.5" maxValue="66.166666666666657"/>
    </cacheField>
    <cacheField name="Improvement" numFmtId="0">
      <sharedItems containsSemiMixedTypes="0" containsString="0" containsNumber="1" minValue="-53.762499999999989" maxValue="45.575000000000003"/>
    </cacheField>
    <cacheField name="Difficulty (Want/Has)" numFmtId="0">
      <sharedItems containsSemiMixedTypes="0" containsString="0" containsNumber="1" minValue="1.0920634920634922" maxValue="2.4655172413793105"/>
    </cacheField>
    <cacheField name="Norm(Score1)" numFmtId="0">
      <sharedItems containsSemiMixedTypes="0" containsString="0" containsNumber="1" minValue="-5.1177700348432058" maxValue="20.106839622641509"/>
    </cacheField>
    <cacheField name="Norm(Score2)" numFmtId="0">
      <sharedItems containsSemiMixedTypes="0" containsString="0" containsNumber="1" minValue="1.0455974842767295" maxValue="27.673480083857434"/>
    </cacheField>
    <cacheField name="Norm(Improvement)" numFmtId="0">
      <sharedItems containsSemiMixedTypes="0" containsString="0" containsNumber="1" minValue="-22.485573899371062" maxValue="19.0612421383647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n v="70"/>
    <n v="-2"/>
    <n v="68"/>
    <n v="0"/>
  </r>
  <r>
    <x v="1"/>
    <n v="15"/>
    <n v="0"/>
    <n v="15"/>
    <n v="0"/>
  </r>
  <r>
    <x v="2"/>
    <n v="38"/>
    <n v="7"/>
    <n v="45"/>
    <n v="0"/>
  </r>
  <r>
    <x v="3"/>
    <n v="25"/>
    <n v="7"/>
    <n v="32"/>
    <n v="0"/>
  </r>
  <r>
    <x v="4"/>
    <n v="8"/>
    <n v="7"/>
    <n v="15"/>
    <n v="0"/>
  </r>
  <r>
    <x v="5"/>
    <n v="28"/>
    <n v="2"/>
    <n v="3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0"/>
    <n v="2.1666666666666665"/>
    <n v="1.5"/>
    <n v="7.0403563941299794"/>
    <n v="27.673480083857434"/>
    <n v="-20.633123689727455"/>
    <n v="17.356918238993707"/>
  </r>
  <r>
    <x v="1"/>
    <n v="2.5"/>
    <n v="2.1666666666666665"/>
    <n v="20.981656184486372"/>
    <n v="1.0455974842767295"/>
    <n v="19.936058700209642"/>
    <n v="11.013626834381551"/>
  </r>
  <r>
    <x v="2"/>
    <n v="2.1666666666666665"/>
    <n v="1.6666666666666667"/>
    <n v="-5.2682926829268295"/>
    <n v="6.8048780487804885"/>
    <n v="-12.073170731707318"/>
    <n v="0.76829268292682951"/>
  </r>
  <r>
    <x v="3"/>
    <n v="1.6666666666666667"/>
    <n v="2.1666666666666665"/>
    <n v="7.6700000000000008"/>
    <n v="10.030000000000003"/>
    <n v="-2.3600000000000021"/>
    <n v="8.8500000000000014"/>
  </r>
  <r>
    <x v="4"/>
    <n v="1.8333333333333333"/>
    <n v="1.5"/>
    <n v="2.1366279069767442"/>
    <n v="11.904069767441859"/>
    <n v="-9.7674418604651159"/>
    <n v="7.0203488372093013"/>
  </r>
  <r>
    <x v="5"/>
    <n v="2"/>
    <n v="2.3333333333333335"/>
    <n v="13.317016317016318"/>
    <n v="12.573426573426573"/>
    <n v="0.7435897435897445"/>
    <n v="12.945221445221446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42">
  <r>
    <x v="0"/>
    <x v="0"/>
    <n v="19"/>
    <n v="0"/>
    <n v="14.25"/>
    <n v="0"/>
    <n v="14.25"/>
    <n v="0"/>
  </r>
  <r>
    <x v="0"/>
    <x v="1"/>
    <n v="5"/>
    <n v="0"/>
    <n v="15"/>
    <n v="0"/>
    <n v="15"/>
    <n v="0"/>
  </r>
  <r>
    <x v="0"/>
    <x v="2"/>
    <n v="12"/>
    <n v="0"/>
    <n v="4"/>
    <n v="0"/>
    <n v="4"/>
    <n v="0"/>
  </r>
  <r>
    <x v="0"/>
    <x v="3"/>
    <n v="0"/>
    <n v="15"/>
    <n v="0"/>
    <n v="22.5"/>
    <n v="22.5"/>
    <n v="10"/>
  </r>
  <r>
    <x v="0"/>
    <x v="4"/>
    <n v="0"/>
    <n v="7"/>
    <n v="0"/>
    <n v="7"/>
    <n v="7"/>
    <n v="0"/>
  </r>
  <r>
    <x v="0"/>
    <x v="5"/>
    <n v="0"/>
    <n v="25"/>
    <n v="0"/>
    <n v="50"/>
    <n v="50"/>
    <n v="12"/>
  </r>
  <r>
    <x v="1"/>
    <x v="0"/>
    <n v="19"/>
    <n v="0"/>
    <n v="14.25"/>
    <n v="0"/>
    <n v="14.25"/>
    <n v="9"/>
  </r>
  <r>
    <x v="1"/>
    <x v="1"/>
    <n v="5"/>
    <n v="0"/>
    <n v="15"/>
    <n v="0"/>
    <n v="15"/>
    <n v="0"/>
  </r>
  <r>
    <x v="1"/>
    <x v="2"/>
    <n v="12"/>
    <n v="0"/>
    <n v="4"/>
    <n v="0"/>
    <n v="4"/>
    <n v="8"/>
  </r>
  <r>
    <x v="1"/>
    <x v="3"/>
    <n v="0"/>
    <n v="15"/>
    <n v="0"/>
    <n v="22.5"/>
    <n v="22.5"/>
    <n v="5"/>
  </r>
  <r>
    <x v="1"/>
    <x v="4"/>
    <n v="0"/>
    <n v="7"/>
    <n v="0"/>
    <n v="7"/>
    <n v="7"/>
    <n v="7"/>
  </r>
  <r>
    <x v="1"/>
    <x v="5"/>
    <n v="0"/>
    <n v="25"/>
    <n v="0"/>
    <n v="50"/>
    <n v="50"/>
    <n v="6"/>
  </r>
  <r>
    <x v="2"/>
    <x v="0"/>
    <n v="0"/>
    <n v="41"/>
    <n v="0"/>
    <n v="30.75"/>
    <n v="30.75"/>
    <n v="49"/>
  </r>
  <r>
    <x v="2"/>
    <x v="1"/>
    <n v="5"/>
    <n v="0"/>
    <n v="15"/>
    <n v="0"/>
    <n v="15"/>
    <n v="0"/>
  </r>
  <r>
    <x v="2"/>
    <x v="2"/>
    <n v="9"/>
    <n v="0"/>
    <n v="3"/>
    <n v="0"/>
    <n v="3"/>
    <n v="0"/>
  </r>
  <r>
    <x v="2"/>
    <x v="3"/>
    <n v="6"/>
    <n v="0"/>
    <n v="9"/>
    <n v="0"/>
    <n v="9"/>
    <n v="0"/>
  </r>
  <r>
    <x v="2"/>
    <x v="4"/>
    <n v="0"/>
    <n v="0"/>
    <n v="0"/>
    <n v="0"/>
    <n v="0"/>
    <n v="0"/>
  </r>
  <r>
    <x v="2"/>
    <x v="5"/>
    <n v="0"/>
    <n v="0"/>
    <n v="0"/>
    <n v="0"/>
    <n v="0"/>
    <n v="0"/>
  </r>
  <r>
    <x v="3"/>
    <x v="0"/>
    <n v="0"/>
    <n v="8"/>
    <n v="0"/>
    <n v="6"/>
    <n v="6"/>
    <n v="8"/>
  </r>
  <r>
    <x v="3"/>
    <x v="1"/>
    <n v="0"/>
    <n v="10"/>
    <n v="0"/>
    <n v="30"/>
    <n v="30"/>
    <n v="0"/>
  </r>
  <r>
    <x v="3"/>
    <x v="2"/>
    <n v="0"/>
    <n v="11"/>
    <n v="0"/>
    <n v="3.6666666666666665"/>
    <n v="3.6666666666666665"/>
    <n v="11"/>
  </r>
  <r>
    <x v="3"/>
    <x v="3"/>
    <n v="0"/>
    <n v="18"/>
    <n v="0"/>
    <n v="27"/>
    <n v="27"/>
    <n v="10"/>
  </r>
  <r>
    <x v="3"/>
    <x v="4"/>
    <n v="15"/>
    <n v="0"/>
    <n v="15"/>
    <n v="0"/>
    <n v="15"/>
    <n v="0"/>
  </r>
  <r>
    <x v="3"/>
    <x v="5"/>
    <n v="22"/>
    <n v="0"/>
    <n v="44"/>
    <n v="0"/>
    <n v="44"/>
    <n v="0"/>
  </r>
  <r>
    <x v="4"/>
    <x v="0"/>
    <n v="30"/>
    <n v="0"/>
    <n v="22.5"/>
    <n v="0"/>
    <n v="22.5"/>
    <n v="0"/>
  </r>
  <r>
    <x v="4"/>
    <x v="1"/>
    <n v="0"/>
    <n v="12"/>
    <n v="0"/>
    <n v="36"/>
    <n v="36"/>
    <n v="5"/>
  </r>
  <r>
    <x v="4"/>
    <x v="2"/>
    <n v="0"/>
    <n v="4"/>
    <n v="0"/>
    <n v="1.3333333333333333"/>
    <n v="1.3333333333333333"/>
    <n v="4"/>
  </r>
  <r>
    <x v="4"/>
    <x v="3"/>
    <n v="20"/>
    <n v="0"/>
    <n v="30"/>
    <n v="0"/>
    <n v="30"/>
    <n v="0"/>
  </r>
  <r>
    <x v="4"/>
    <x v="4"/>
    <n v="0"/>
    <n v="0"/>
    <n v="0"/>
    <n v="0"/>
    <n v="0"/>
    <n v="0"/>
  </r>
  <r>
    <x v="4"/>
    <x v="5"/>
    <n v="0"/>
    <n v="10"/>
    <n v="0"/>
    <n v="20"/>
    <n v="20"/>
    <n v="10"/>
  </r>
  <r>
    <x v="5"/>
    <x v="0"/>
    <n v="0"/>
    <n v="2"/>
    <n v="0"/>
    <n v="1.5"/>
    <n v="1.5"/>
    <n v="4"/>
  </r>
  <r>
    <x v="5"/>
    <x v="1"/>
    <n v="0"/>
    <n v="23"/>
    <n v="0"/>
    <n v="69"/>
    <n v="69"/>
    <n v="10"/>
  </r>
  <r>
    <x v="5"/>
    <x v="2"/>
    <n v="12"/>
    <n v="0"/>
    <n v="4"/>
    <n v="0"/>
    <n v="4"/>
    <n v="15"/>
  </r>
  <r>
    <x v="5"/>
    <x v="3"/>
    <n v="6"/>
    <n v="0"/>
    <n v="9"/>
    <n v="0"/>
    <n v="9"/>
    <n v="0"/>
  </r>
  <r>
    <x v="5"/>
    <x v="4"/>
    <n v="0"/>
    <n v="1"/>
    <n v="0"/>
    <n v="1"/>
    <n v="1"/>
    <n v="1"/>
  </r>
  <r>
    <x v="5"/>
    <x v="5"/>
    <n v="8"/>
    <n v="0"/>
    <n v="16"/>
    <n v="0"/>
    <n v="16"/>
    <n v="0"/>
  </r>
  <r>
    <x v="6"/>
    <x v="6"/>
    <m/>
    <m/>
    <m/>
    <m/>
    <m/>
    <m/>
  </r>
  <r>
    <x v="6"/>
    <x v="6"/>
    <m/>
    <m/>
    <m/>
    <m/>
    <m/>
    <m/>
  </r>
  <r>
    <x v="6"/>
    <x v="6"/>
    <m/>
    <m/>
    <m/>
    <m/>
    <m/>
    <m/>
  </r>
  <r>
    <x v="6"/>
    <x v="6"/>
    <m/>
    <m/>
    <m/>
    <m/>
    <m/>
    <m/>
  </r>
  <r>
    <x v="6"/>
    <x v="6"/>
    <m/>
    <m/>
    <m/>
    <m/>
    <m/>
    <m/>
  </r>
  <r>
    <x v="6"/>
    <x v="6"/>
    <m/>
    <m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42">
  <r>
    <x v="0"/>
    <x v="0"/>
    <n v="19"/>
    <n v="0"/>
  </r>
  <r>
    <x v="0"/>
    <x v="1"/>
    <n v="5"/>
    <n v="0"/>
  </r>
  <r>
    <x v="0"/>
    <x v="2"/>
    <n v="12"/>
    <n v="0"/>
  </r>
  <r>
    <x v="0"/>
    <x v="3"/>
    <n v="0"/>
    <n v="15"/>
  </r>
  <r>
    <x v="0"/>
    <x v="4"/>
    <n v="0"/>
    <n v="7"/>
  </r>
  <r>
    <x v="0"/>
    <x v="5"/>
    <n v="0"/>
    <n v="25"/>
  </r>
  <r>
    <x v="1"/>
    <x v="0"/>
    <n v="19"/>
    <n v="0"/>
  </r>
  <r>
    <x v="1"/>
    <x v="1"/>
    <n v="5"/>
    <n v="0"/>
  </r>
  <r>
    <x v="1"/>
    <x v="2"/>
    <n v="12"/>
    <n v="0"/>
  </r>
  <r>
    <x v="1"/>
    <x v="3"/>
    <n v="0"/>
    <n v="15"/>
  </r>
  <r>
    <x v="1"/>
    <x v="4"/>
    <n v="0"/>
    <n v="7"/>
  </r>
  <r>
    <x v="1"/>
    <x v="5"/>
    <n v="0"/>
    <n v="25"/>
  </r>
  <r>
    <x v="2"/>
    <x v="0"/>
    <n v="0"/>
    <n v="41"/>
  </r>
  <r>
    <x v="2"/>
    <x v="1"/>
    <n v="5"/>
    <n v="0"/>
  </r>
  <r>
    <x v="2"/>
    <x v="2"/>
    <n v="9"/>
    <n v="0"/>
  </r>
  <r>
    <x v="2"/>
    <x v="3"/>
    <n v="6"/>
    <n v="0"/>
  </r>
  <r>
    <x v="2"/>
    <x v="4"/>
    <n v="0"/>
    <n v="0"/>
  </r>
  <r>
    <x v="2"/>
    <x v="5"/>
    <n v="0"/>
    <n v="0"/>
  </r>
  <r>
    <x v="3"/>
    <x v="0"/>
    <n v="0"/>
    <n v="8"/>
  </r>
  <r>
    <x v="3"/>
    <x v="1"/>
    <n v="0"/>
    <n v="10"/>
  </r>
  <r>
    <x v="3"/>
    <x v="2"/>
    <n v="0"/>
    <n v="11"/>
  </r>
  <r>
    <x v="3"/>
    <x v="3"/>
    <n v="0"/>
    <n v="18"/>
  </r>
  <r>
    <x v="3"/>
    <x v="4"/>
    <n v="15"/>
    <n v="0"/>
  </r>
  <r>
    <x v="3"/>
    <x v="5"/>
    <n v="22"/>
    <n v="0"/>
  </r>
  <r>
    <x v="4"/>
    <x v="0"/>
    <n v="30"/>
    <n v="0"/>
  </r>
  <r>
    <x v="4"/>
    <x v="1"/>
    <n v="0"/>
    <n v="12"/>
  </r>
  <r>
    <x v="4"/>
    <x v="2"/>
    <n v="0"/>
    <n v="4"/>
  </r>
  <r>
    <x v="4"/>
    <x v="3"/>
    <n v="20"/>
    <n v="0"/>
  </r>
  <r>
    <x v="4"/>
    <x v="4"/>
    <n v="0"/>
    <n v="0"/>
  </r>
  <r>
    <x v="4"/>
    <x v="5"/>
    <n v="0"/>
    <n v="10"/>
  </r>
  <r>
    <x v="5"/>
    <x v="0"/>
    <n v="0"/>
    <n v="2"/>
  </r>
  <r>
    <x v="5"/>
    <x v="1"/>
    <n v="0"/>
    <n v="23"/>
  </r>
  <r>
    <x v="5"/>
    <x v="2"/>
    <n v="12"/>
    <n v="0"/>
  </r>
  <r>
    <x v="5"/>
    <x v="3"/>
    <n v="6"/>
    <n v="0"/>
  </r>
  <r>
    <x v="5"/>
    <x v="4"/>
    <n v="0"/>
    <n v="1"/>
  </r>
  <r>
    <x v="5"/>
    <x v="5"/>
    <n v="8"/>
    <n v="0"/>
  </r>
  <r>
    <x v="6"/>
    <x v="6"/>
    <m/>
    <m/>
  </r>
  <r>
    <x v="6"/>
    <x v="6"/>
    <m/>
    <m/>
  </r>
  <r>
    <x v="6"/>
    <x v="6"/>
    <m/>
    <m/>
  </r>
  <r>
    <x v="6"/>
    <x v="6"/>
    <m/>
    <m/>
  </r>
  <r>
    <x v="6"/>
    <x v="6"/>
    <m/>
    <m/>
  </r>
  <r>
    <x v="6"/>
    <x v="6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42">
  <r>
    <x v="0"/>
    <x v="0"/>
    <n v="19"/>
    <n v="0"/>
    <n v="14.25"/>
    <n v="0"/>
    <n v="14.25"/>
    <n v="0"/>
    <n v="0"/>
    <n v="0"/>
    <n v="0"/>
    <n v="0"/>
    <n v="0"/>
    <n v="12"/>
    <n v="12"/>
    <n v="0"/>
    <n v="0"/>
    <n v="0"/>
    <n v="24"/>
  </r>
  <r>
    <x v="0"/>
    <x v="1"/>
    <n v="5"/>
    <n v="0"/>
    <n v="15"/>
    <n v="0"/>
    <n v="15"/>
    <n v="0"/>
    <n v="0"/>
    <n v="0"/>
    <n v="0"/>
    <n v="0"/>
    <n v="0"/>
    <n v="0"/>
    <n v="0"/>
    <n v="0"/>
    <n v="0"/>
    <n v="0"/>
    <n v="0"/>
  </r>
  <r>
    <x v="0"/>
    <x v="2"/>
    <n v="12"/>
    <n v="0"/>
    <n v="4"/>
    <n v="0"/>
    <n v="4"/>
    <n v="0"/>
    <n v="0"/>
    <n v="0"/>
    <n v="0"/>
    <n v="0"/>
    <n v="0"/>
    <n v="12"/>
    <n v="12"/>
    <n v="0"/>
    <n v="0"/>
    <n v="0"/>
    <n v="24"/>
  </r>
  <r>
    <x v="0"/>
    <x v="3"/>
    <n v="0"/>
    <n v="15"/>
    <n v="0"/>
    <n v="22.5"/>
    <n v="22.5"/>
    <n v="10"/>
    <n v="0"/>
    <n v="5"/>
    <n v="0"/>
    <n v="0"/>
    <n v="2.604166666666667"/>
    <n v="8"/>
    <n v="0"/>
    <n v="7"/>
    <n v="0"/>
    <n v="0"/>
    <n v="4.666666666666667"/>
  </r>
  <r>
    <x v="0"/>
    <x v="4"/>
    <n v="0"/>
    <n v="7"/>
    <n v="0"/>
    <n v="7"/>
    <n v="7"/>
    <n v="0"/>
    <n v="0"/>
    <n v="7"/>
    <n v="0"/>
    <n v="0"/>
    <n v="3.7333333333333334"/>
    <n v="6"/>
    <n v="0"/>
    <n v="1"/>
    <n v="0"/>
    <n v="0"/>
    <n v="1"/>
  </r>
  <r>
    <x v="0"/>
    <x v="5"/>
    <n v="0"/>
    <n v="25"/>
    <n v="0"/>
    <n v="50"/>
    <n v="50"/>
    <n v="12"/>
    <n v="0"/>
    <n v="13"/>
    <n v="0"/>
    <n v="0"/>
    <n v="6.0666666666666664"/>
    <n v="0"/>
    <n v="0"/>
    <n v="25"/>
    <n v="0"/>
    <n v="0"/>
    <n v="12.5"/>
  </r>
  <r>
    <x v="1"/>
    <x v="0"/>
    <n v="19"/>
    <n v="0"/>
    <n v="14.25"/>
    <n v="0"/>
    <n v="14.25"/>
    <n v="9"/>
    <n v="9"/>
    <n v="0"/>
    <n v="0"/>
    <n v="0"/>
    <n v="18"/>
    <n v="0"/>
    <n v="0"/>
    <n v="0"/>
    <n v="0"/>
    <n v="0"/>
    <n v="0"/>
  </r>
  <r>
    <x v="1"/>
    <x v="1"/>
    <n v="5"/>
    <n v="0"/>
    <n v="15"/>
    <n v="0"/>
    <n v="15"/>
    <n v="0"/>
    <n v="0"/>
    <n v="0"/>
    <n v="0"/>
    <n v="0"/>
    <n v="0"/>
    <n v="0"/>
    <n v="0"/>
    <n v="0"/>
    <n v="0"/>
    <n v="0"/>
    <n v="0"/>
  </r>
  <r>
    <x v="1"/>
    <x v="2"/>
    <n v="12"/>
    <n v="0"/>
    <n v="4"/>
    <n v="0"/>
    <n v="4"/>
    <n v="8"/>
    <n v="8"/>
    <n v="0"/>
    <n v="0"/>
    <n v="0"/>
    <n v="16"/>
    <n v="0"/>
    <n v="0"/>
    <n v="0"/>
    <n v="0"/>
    <n v="0"/>
    <n v="0"/>
  </r>
  <r>
    <x v="1"/>
    <x v="3"/>
    <n v="0"/>
    <n v="15"/>
    <n v="0"/>
    <n v="22.5"/>
    <n v="22.5"/>
    <n v="5"/>
    <n v="0"/>
    <n v="10"/>
    <n v="0"/>
    <n v="0"/>
    <n v="5.2083333333333339"/>
    <n v="15"/>
    <n v="0"/>
    <n v="0"/>
    <n v="0"/>
    <n v="0"/>
    <n v="0"/>
  </r>
  <r>
    <x v="1"/>
    <x v="4"/>
    <n v="0"/>
    <n v="7"/>
    <n v="0"/>
    <n v="7"/>
    <n v="7"/>
    <n v="7"/>
    <n v="0"/>
    <n v="0"/>
    <n v="0"/>
    <n v="0"/>
    <n v="0"/>
    <n v="7"/>
    <n v="0"/>
    <n v="0"/>
    <n v="0"/>
    <n v="0"/>
    <n v="0"/>
  </r>
  <r>
    <x v="1"/>
    <x v="5"/>
    <n v="0"/>
    <n v="25"/>
    <n v="0"/>
    <n v="50"/>
    <n v="50"/>
    <n v="6"/>
    <n v="0"/>
    <n v="19"/>
    <n v="0"/>
    <n v="0"/>
    <n v="8.8666666666666671"/>
    <n v="20"/>
    <n v="0"/>
    <n v="5"/>
    <n v="0"/>
    <n v="0"/>
    <n v="2.5"/>
  </r>
  <r>
    <x v="2"/>
    <x v="0"/>
    <n v="0"/>
    <n v="41"/>
    <n v="0"/>
    <n v="30.75"/>
    <n v="30.75"/>
    <n v="49"/>
    <n v="0"/>
    <n v="0"/>
    <n v="0"/>
    <n v="8"/>
    <n v="-5.8285714285714283"/>
    <n v="44"/>
    <n v="0"/>
    <n v="0"/>
    <n v="0"/>
    <n v="3"/>
    <n v="-2.25"/>
  </r>
  <r>
    <x v="2"/>
    <x v="1"/>
    <n v="5"/>
    <n v="0"/>
    <n v="15"/>
    <n v="0"/>
    <n v="15"/>
    <n v="0"/>
    <n v="0"/>
    <n v="0"/>
    <n v="0"/>
    <n v="0"/>
    <n v="0"/>
    <n v="0"/>
    <n v="0"/>
    <n v="0"/>
    <n v="0"/>
    <n v="0"/>
    <n v="0"/>
  </r>
  <r>
    <x v="2"/>
    <x v="2"/>
    <n v="9"/>
    <n v="0"/>
    <n v="3"/>
    <n v="0"/>
    <n v="3"/>
    <n v="0"/>
    <n v="0"/>
    <n v="0"/>
    <n v="0"/>
    <n v="0"/>
    <n v="0"/>
    <n v="5"/>
    <n v="5"/>
    <n v="0"/>
    <n v="0"/>
    <n v="0"/>
    <n v="10"/>
  </r>
  <r>
    <x v="2"/>
    <x v="3"/>
    <n v="6"/>
    <n v="0"/>
    <n v="9"/>
    <n v="0"/>
    <n v="9"/>
    <n v="0"/>
    <n v="0"/>
    <n v="0"/>
    <n v="0"/>
    <n v="0"/>
    <n v="0"/>
    <n v="0"/>
    <n v="0"/>
    <n v="0"/>
    <n v="0"/>
    <n v="0"/>
    <n v="0"/>
  </r>
  <r>
    <x v="2"/>
    <x v="4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x v="5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x v="0"/>
    <n v="0"/>
    <n v="8"/>
    <n v="0"/>
    <n v="6"/>
    <n v="6"/>
    <n v="8"/>
    <n v="0"/>
    <n v="0"/>
    <n v="0"/>
    <n v="0"/>
    <n v="0"/>
    <n v="7"/>
    <n v="0"/>
    <n v="1"/>
    <n v="0"/>
    <n v="0"/>
    <n v="1.3333333333333333"/>
  </r>
  <r>
    <x v="3"/>
    <x v="1"/>
    <n v="0"/>
    <n v="10"/>
    <n v="0"/>
    <n v="30"/>
    <n v="30"/>
    <n v="0"/>
    <n v="0"/>
    <n v="10"/>
    <n v="0"/>
    <n v="0"/>
    <n v="3.3333333333333335"/>
    <n v="0"/>
    <n v="0"/>
    <n v="10"/>
    <n v="0"/>
    <n v="0"/>
    <n v="3.3333333333333335"/>
  </r>
  <r>
    <x v="3"/>
    <x v="2"/>
    <n v="0"/>
    <n v="11"/>
    <n v="0"/>
    <n v="3.6666666666666665"/>
    <n v="3.6666666666666665"/>
    <n v="11"/>
    <n v="0"/>
    <n v="0"/>
    <n v="0"/>
    <n v="0"/>
    <n v="0"/>
    <n v="11"/>
    <n v="0"/>
    <n v="0"/>
    <n v="0"/>
    <n v="0"/>
    <n v="0"/>
  </r>
  <r>
    <x v="3"/>
    <x v="3"/>
    <n v="0"/>
    <n v="18"/>
    <n v="0"/>
    <n v="27"/>
    <n v="27"/>
    <n v="10"/>
    <n v="0"/>
    <n v="8"/>
    <n v="0"/>
    <n v="0"/>
    <n v="4.166666666666667"/>
    <n v="8"/>
    <n v="0"/>
    <n v="10"/>
    <n v="0"/>
    <n v="0"/>
    <n v="6.666666666666667"/>
  </r>
  <r>
    <x v="3"/>
    <x v="4"/>
    <n v="15"/>
    <n v="0"/>
    <n v="15"/>
    <n v="0"/>
    <n v="15"/>
    <n v="0"/>
    <n v="0"/>
    <n v="0"/>
    <n v="0"/>
    <n v="0"/>
    <n v="0"/>
    <n v="0"/>
    <n v="0"/>
    <n v="0"/>
    <n v="0"/>
    <n v="0"/>
    <n v="0"/>
  </r>
  <r>
    <x v="3"/>
    <x v="5"/>
    <n v="22"/>
    <n v="0"/>
    <n v="44"/>
    <n v="0"/>
    <n v="44"/>
    <n v="0"/>
    <n v="0"/>
    <n v="0"/>
    <n v="0"/>
    <n v="0"/>
    <n v="0"/>
    <n v="0"/>
    <n v="0"/>
    <n v="0"/>
    <n v="0"/>
    <n v="0"/>
    <n v="0"/>
  </r>
  <r>
    <x v="4"/>
    <x v="0"/>
    <n v="30"/>
    <n v="0"/>
    <n v="22.5"/>
    <n v="0"/>
    <n v="22.5"/>
    <n v="0"/>
    <n v="0"/>
    <n v="0"/>
    <n v="0"/>
    <n v="0"/>
    <n v="0"/>
    <n v="5"/>
    <n v="5"/>
    <n v="0"/>
    <n v="0"/>
    <n v="0"/>
    <n v="10"/>
  </r>
  <r>
    <x v="4"/>
    <x v="1"/>
    <n v="0"/>
    <n v="12"/>
    <n v="0"/>
    <n v="36"/>
    <n v="36"/>
    <n v="5"/>
    <n v="0"/>
    <n v="7"/>
    <n v="0"/>
    <n v="0"/>
    <n v="2.3333333333333335"/>
    <n v="8"/>
    <n v="0"/>
    <n v="4"/>
    <n v="0"/>
    <n v="0"/>
    <n v="1.3333333333333333"/>
  </r>
  <r>
    <x v="4"/>
    <x v="2"/>
    <n v="0"/>
    <n v="4"/>
    <n v="0"/>
    <n v="1.3333333333333333"/>
    <n v="1.3333333333333333"/>
    <n v="4"/>
    <n v="0"/>
    <n v="0"/>
    <n v="0"/>
    <n v="0"/>
    <n v="0"/>
    <n v="5"/>
    <n v="0"/>
    <n v="0"/>
    <n v="0"/>
    <n v="1"/>
    <n v="-0.33333333333333331"/>
  </r>
  <r>
    <x v="4"/>
    <x v="3"/>
    <n v="20"/>
    <n v="0"/>
    <n v="30"/>
    <n v="0"/>
    <n v="30"/>
    <n v="0"/>
    <n v="0"/>
    <n v="0"/>
    <n v="0"/>
    <n v="0"/>
    <n v="0"/>
    <n v="1"/>
    <n v="1"/>
    <n v="0"/>
    <n v="0"/>
    <n v="0"/>
    <n v="2"/>
  </r>
  <r>
    <x v="4"/>
    <x v="4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4"/>
    <x v="5"/>
    <n v="0"/>
    <n v="10"/>
    <n v="0"/>
    <n v="20"/>
    <n v="20"/>
    <n v="10"/>
    <n v="0"/>
    <n v="0"/>
    <n v="0"/>
    <n v="0"/>
    <n v="0"/>
    <n v="10"/>
    <n v="0"/>
    <n v="0"/>
    <n v="0"/>
    <n v="0"/>
    <n v="0"/>
  </r>
  <r>
    <x v="5"/>
    <x v="0"/>
    <n v="0"/>
    <n v="2"/>
    <n v="0"/>
    <n v="1.5"/>
    <n v="1.5"/>
    <n v="4"/>
    <n v="0"/>
    <n v="0"/>
    <n v="0"/>
    <n v="2"/>
    <n v="-1.4571428571428571"/>
    <n v="0"/>
    <n v="0"/>
    <n v="2"/>
    <n v="0"/>
    <n v="0"/>
    <n v="2.6666666666666665"/>
  </r>
  <r>
    <x v="5"/>
    <x v="1"/>
    <n v="0"/>
    <n v="23"/>
    <n v="0"/>
    <n v="69"/>
    <n v="69"/>
    <n v="10"/>
    <n v="0"/>
    <n v="13"/>
    <n v="0"/>
    <n v="0"/>
    <n v="4.333333333333333"/>
    <n v="7"/>
    <n v="0"/>
    <n v="16"/>
    <n v="0"/>
    <n v="0"/>
    <n v="5.333333333333333"/>
  </r>
  <r>
    <x v="5"/>
    <x v="2"/>
    <n v="12"/>
    <n v="0"/>
    <n v="4"/>
    <n v="0"/>
    <n v="4"/>
    <n v="15"/>
    <n v="15"/>
    <n v="0"/>
    <n v="0"/>
    <n v="0"/>
    <n v="30"/>
    <n v="12"/>
    <n v="12"/>
    <n v="0"/>
    <n v="0"/>
    <n v="0"/>
    <n v="24"/>
  </r>
  <r>
    <x v="5"/>
    <x v="3"/>
    <n v="6"/>
    <n v="0"/>
    <n v="9"/>
    <n v="0"/>
    <n v="9"/>
    <n v="0"/>
    <n v="0"/>
    <n v="0"/>
    <n v="0"/>
    <n v="0"/>
    <n v="0"/>
    <n v="0"/>
    <n v="0"/>
    <n v="0"/>
    <n v="0"/>
    <n v="0"/>
    <n v="0"/>
  </r>
  <r>
    <x v="5"/>
    <x v="4"/>
    <n v="0"/>
    <n v="1"/>
    <n v="0"/>
    <n v="1"/>
    <n v="1"/>
    <n v="1"/>
    <n v="0"/>
    <n v="0"/>
    <n v="0"/>
    <n v="0"/>
    <n v="0"/>
    <n v="2"/>
    <n v="0"/>
    <n v="0"/>
    <n v="0"/>
    <n v="1"/>
    <n v="-1"/>
  </r>
  <r>
    <x v="5"/>
    <x v="5"/>
    <n v="8"/>
    <n v="0"/>
    <n v="16"/>
    <n v="0"/>
    <n v="16"/>
    <n v="0"/>
    <n v="0"/>
    <n v="0"/>
    <n v="0"/>
    <n v="0"/>
    <n v="0"/>
    <n v="0"/>
    <n v="0"/>
    <n v="0"/>
    <n v="0"/>
    <n v="0"/>
    <n v="0"/>
  </r>
  <r>
    <x v="6"/>
    <x v="6"/>
    <m/>
    <m/>
    <m/>
    <m/>
    <m/>
    <m/>
    <m/>
    <m/>
    <m/>
    <m/>
    <m/>
    <m/>
    <m/>
    <m/>
    <m/>
    <m/>
    <m/>
  </r>
  <r>
    <x v="6"/>
    <x v="6"/>
    <m/>
    <m/>
    <m/>
    <m/>
    <m/>
    <m/>
    <m/>
    <m/>
    <m/>
    <m/>
    <m/>
    <m/>
    <m/>
    <m/>
    <m/>
    <m/>
    <m/>
  </r>
  <r>
    <x v="6"/>
    <x v="6"/>
    <m/>
    <m/>
    <m/>
    <m/>
    <m/>
    <m/>
    <m/>
    <m/>
    <m/>
    <m/>
    <m/>
    <m/>
    <m/>
    <m/>
    <m/>
    <m/>
    <m/>
  </r>
  <r>
    <x v="6"/>
    <x v="6"/>
    <m/>
    <m/>
    <m/>
    <m/>
    <m/>
    <m/>
    <m/>
    <m/>
    <m/>
    <m/>
    <m/>
    <m/>
    <m/>
    <m/>
    <m/>
    <m/>
    <m/>
  </r>
  <r>
    <x v="6"/>
    <x v="6"/>
    <m/>
    <m/>
    <m/>
    <m/>
    <m/>
    <m/>
    <m/>
    <m/>
    <m/>
    <m/>
    <m/>
    <m/>
    <m/>
    <m/>
    <m/>
    <m/>
    <m/>
  </r>
  <r>
    <x v="6"/>
    <x v="6"/>
    <m/>
    <m/>
    <m/>
    <m/>
    <m/>
    <m/>
    <m/>
    <m/>
    <m/>
    <m/>
    <m/>
    <m/>
    <m/>
    <m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6">
  <r>
    <x v="0"/>
    <n v="36"/>
    <n v="47"/>
    <n v="12.404166666666667"/>
    <n v="66.166666666666657"/>
    <n v="-53.762499999999989"/>
    <n v="2.3909774436090228"/>
    <n v="5.1879061844863728"/>
    <n v="27.673480083857434"/>
    <n v="-22.485573899371062"/>
  </r>
  <r>
    <x v="1"/>
    <n v="36"/>
    <n v="47"/>
    <n v="48.075000000000003"/>
    <n v="2.5"/>
    <n v="45.575000000000003"/>
    <n v="2.3909774436090228"/>
    <n v="20.106839622641509"/>
    <n v="1.0455974842767295"/>
    <n v="19.061242138364779"/>
  </r>
  <r>
    <x v="2"/>
    <n v="20"/>
    <n v="41"/>
    <n v="-5.8285714285714283"/>
    <n v="7.75"/>
    <n v="-13.578571428571429"/>
    <n v="1.1388888888888888"/>
    <n v="-5.1177700348432058"/>
    <n v="6.8048780487804885"/>
    <n v="-11.922648083623695"/>
  </r>
  <r>
    <x v="3"/>
    <n v="37"/>
    <n v="47"/>
    <n v="7.5"/>
    <n v="11.333333333333334"/>
    <n v="-3.8333333333333339"/>
    <n v="1.1299435028248586"/>
    <n v="6.6375000000000011"/>
    <n v="10.030000000000003"/>
    <n v="-3.3925000000000018"/>
  </r>
  <r>
    <x v="4"/>
    <n v="50"/>
    <n v="26"/>
    <n v="2.3333333333333335"/>
    <n v="13"/>
    <n v="-10.666666666666666"/>
    <n v="1.0920634920634922"/>
    <n v="2.1366279069767442"/>
    <n v="11.904069767441859"/>
    <n v="-9.7674418604651159"/>
  </r>
  <r>
    <x v="5"/>
    <n v="26"/>
    <n v="26"/>
    <n v="32.876190476190473"/>
    <n v="31"/>
    <n v="1.8761904761904731"/>
    <n v="2.4655172413793105"/>
    <n v="13.334398934398932"/>
    <n v="12.573426573426573"/>
    <n v="0.760972360972358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28:C35" firstHeaderRow="0" firstDataRow="1" firstDataCol="1"/>
  <pivotFields count="5">
    <pivotField axis="axisRow" showAll="0">
      <items count="7">
        <item x="0"/>
        <item x="1"/>
        <item x="4"/>
        <item x="3"/>
        <item x="2"/>
        <item x="5"/>
        <item t="default"/>
      </items>
    </pivotField>
    <pivotField showAll="0"/>
    <pivotField dataField="1" showAll="0"/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Escaped/Born - Round 1" fld="2" baseField="0" baseItem="0"/>
    <dataField name="Escaped/Born - Round 2" fld="4" baseField="0" baseItem="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1:C44" firstHeaderRow="0" firstDataRow="1" firstDataCol="1"/>
  <pivotFields count="19">
    <pivotField axis="axisRow" showAll="0">
      <items count="8">
        <item x="0"/>
        <item x="1"/>
        <item x="2"/>
        <item x="3"/>
        <item x="4"/>
        <item x="5"/>
        <item h="1" x="6"/>
        <item t="default"/>
      </items>
    </pivotField>
    <pivotField axis="axisRow" showAll="0">
      <items count="13">
        <item x="0"/>
        <item x="1"/>
        <item x="4"/>
        <item x="3"/>
        <item x="2"/>
        <item x="5"/>
        <item h="1" x="6"/>
        <item h="1" m="1" x="9"/>
        <item h="1" m="1" x="8"/>
        <item h="1" m="1" x="7"/>
        <item h="1" m="1" x="10"/>
        <item h="1" m="1" x="11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</pivotFields>
  <rowFields count="2">
    <field x="0"/>
    <field x="1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core - Round 1" fld="12" baseField="1" baseItem="0"/>
    <dataField name="Score - Round 2" fld="18" baseField="1" baseItem="0"/>
  </dataFields>
  <chartFormats count="2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1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3:O12" firstHeaderRow="1" firstDataRow="3" firstDataCol="1"/>
  <pivotFields count="19">
    <pivotField axis="axisCol" showAll="0">
      <items count="8">
        <item x="0"/>
        <item x="1"/>
        <item x="2"/>
        <item x="3"/>
        <item x="4"/>
        <item x="5"/>
        <item h="1" x="6"/>
        <item t="default"/>
      </items>
    </pivotField>
    <pivotField axis="axisRow" showAll="0">
      <items count="13">
        <item x="0"/>
        <item x="1"/>
        <item x="4"/>
        <item x="3"/>
        <item x="2"/>
        <item x="5"/>
        <item x="6"/>
        <item m="1" x="9"/>
        <item m="1" x="8"/>
        <item m="1" x="7"/>
        <item m="1" x="10"/>
        <item m="1" x="11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dataFields count="2">
    <dataField name="Score - 1" fld="12" baseField="1" baseItem="0"/>
    <dataField name="Score - 2" fld="18" baseField="1" baseItem="0"/>
  </dataFields>
  <chartFormats count="1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3">
  <location ref="A18:D25" firstHeaderRow="0" firstDataRow="1" firstDataCol="1"/>
  <pivotFields count="10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orm(Score1)" fld="7" baseField="0" baseItem="0"/>
    <dataField name="Sum of Norm(Score2)" fld="8" baseField="0" baseItem="0"/>
    <dataField name="Sum of Norm(Improvement)" fld="9" baseField="0" baseItem="0"/>
  </dataFields>
  <chartFormats count="3">
    <chartFormat chart="0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5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15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E8" firstHeaderRow="0" firstDataRow="1" firstDataCol="1"/>
  <pivotFields count="19">
    <pivotField axis="axisRow" showAll="0" sortType="ascending">
      <items count="8">
        <item x="0"/>
        <item x="1"/>
        <item x="2"/>
        <item x="3"/>
        <item x="4"/>
        <item x="5"/>
        <item h="1" x="6"/>
        <item t="default"/>
      </items>
    </pivotField>
    <pivotField showAll="0"/>
    <pivotField dataField="1" showAll="0"/>
    <pivotField dataField="1"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Has" fld="2" baseField="0" baseItem="0"/>
    <dataField name="Sum of Wants" fld="3" baseField="0" baseItem="0"/>
    <dataField name="Sum of Score" fld="12" baseField="0" baseItem="0"/>
    <dataField name="Sum of Score2" fld="18" baseField="0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6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1:F8" firstHeaderRow="0" firstDataRow="1" firstDataCol="1"/>
  <pivotFields count="7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dataField="1" showAll="0"/>
    <pivotField dataField="1" showAll="0"/>
    <pivotField dataField="1" showAll="0"/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Avg Aggression" fld="1" baseField="0" baseItem="0"/>
    <dataField name="Sum of Avg Privacy" fld="2" baseField="0" baseItem="0"/>
    <dataField name="Sum of Norm(Score1)" fld="3" baseField="0" baseItem="0"/>
    <dataField name="Sum of Norm(Score2)" fld="4" baseField="0" baseItem="0"/>
    <dataField name="Sum of Avg(Norm(Score))" fld="6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4:H22" firstHeaderRow="1" firstDataRow="2" firstDataCol="1"/>
  <pivotFields count="8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Col" showAll="0">
      <items count="13">
        <item x="0"/>
        <item x="1"/>
        <item x="4"/>
        <item x="3"/>
        <item x="2"/>
        <item x="5"/>
        <item h="1" x="6"/>
        <item h="1" m="1" x="9"/>
        <item h="1" m="1" x="8"/>
        <item h="1" m="1" x="7"/>
        <item h="1" m="1" x="10"/>
        <item h="1" m="1" x="11"/>
        <item t="default"/>
      </items>
    </pivotField>
    <pivotField dataField="1"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pply" fld="2" baseField="0" baseItem="3992532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2">
  <location ref="A3:H11" firstHeaderRow="1" firstDataRow="2" firstDataCol="1"/>
  <pivotFields count="8">
    <pivotField axis="axisCol" showAll="0">
      <items count="8">
        <item x="0"/>
        <item x="1"/>
        <item x="2"/>
        <item x="3"/>
        <item x="4"/>
        <item x="5"/>
        <item h="1" x="6"/>
        <item t="default"/>
      </items>
    </pivotField>
    <pivotField axis="axisRow" showAll="0">
      <items count="13">
        <item x="0"/>
        <item x="1"/>
        <item x="4"/>
        <item x="3"/>
        <item x="2"/>
        <item x="5"/>
        <item h="1" x="6"/>
        <item h="1" m="1" x="9"/>
        <item h="1" m="1" x="8"/>
        <item h="1" m="1" x="7"/>
        <item h="1" m="1" x="10"/>
        <item h="1" m="1" x="11"/>
        <item t="default"/>
      </items>
    </pivotField>
    <pivotField dataField="1" showAll="0"/>
    <pivotField showAll="0"/>
    <pivotField showAll="0" defaultSubtotal="0"/>
    <pivotField showAll="0" defaultSubtotal="0"/>
    <pivotField showAll="0" defaultSubtotal="0"/>
    <pivotField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tarting Supply" fld="2" baseField="1" baseItem="3"/>
  </dataFields>
  <chartFormats count="7">
    <chartFormat chart="0" format="6" series="1">
      <pivotArea type="data" outline="0" fieldPosition="0">
        <references count="1">
          <reference field="1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1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1" count="1" selected="0">
            <x v="2"/>
          </reference>
        </references>
      </pivotArea>
    </chartFormat>
    <chartFormat chart="0" format="9" series="1">
      <pivotArea type="data" outline="0" fieldPosition="0">
        <references count="1">
          <reference field="1" count="1" selected="0">
            <x v="3"/>
          </reference>
        </references>
      </pivotArea>
    </chartFormat>
    <chartFormat chart="0" format="10" series="1">
      <pivotArea type="data" outline="0" fieldPosition="0">
        <references count="1">
          <reference field="1" count="1" selected="0">
            <x v="4"/>
          </reference>
        </references>
      </pivotArea>
    </chartFormat>
    <chartFormat chart="0" format="11" series="1">
      <pivotArea type="data" outline="0" fieldPosition="0">
        <references count="1">
          <reference field="1" count="1" selected="0">
            <x v="5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5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2:H20" firstHeaderRow="1" firstDataRow="2" firstDataCol="1"/>
  <pivotFields count="4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Col" showAll="0">
      <items count="8">
        <item x="0"/>
        <item x="1"/>
        <item x="4"/>
        <item x="3"/>
        <item x="2"/>
        <item x="5"/>
        <item h="1" x="6"/>
        <item t="default"/>
      </items>
    </pivotField>
    <pivotField showAll="0"/>
    <pivotField dataField="1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Demand" fld="3" baseField="0" baseItem="3992204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4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H9" firstHeaderRow="1" firstDataRow="2" firstDataCol="1"/>
  <pivotFields count="4">
    <pivotField axis="axisCol" showAll="0">
      <items count="8">
        <item x="0"/>
        <item x="1"/>
        <item x="2"/>
        <item x="3"/>
        <item x="4"/>
        <item x="5"/>
        <item h="1" x="6"/>
        <item t="default"/>
      </items>
    </pivotField>
    <pivotField axis="axisRow" showAll="0">
      <items count="8">
        <item x="0"/>
        <item x="1"/>
        <item x="4"/>
        <item x="3"/>
        <item x="2"/>
        <item x="5"/>
        <item x="6"/>
        <item t="default"/>
      </items>
    </pivotField>
    <pivotField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0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Demand" fld="3" baseField="1" baseItem="0"/>
  </dataFields>
  <chartFormats count="7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C44" firstHeaderRow="0" firstDataRow="1" firstDataCol="1"/>
  <pivotFields count="19">
    <pivotField axis="axisRow" showAll="0">
      <items count="8">
        <item x="0"/>
        <item x="1"/>
        <item x="2"/>
        <item x="3"/>
        <item x="4"/>
        <item x="5"/>
        <item h="1" x="6"/>
        <item t="default"/>
      </items>
    </pivotField>
    <pivotField axis="axisRow" showAll="0">
      <items count="13">
        <item x="0"/>
        <item x="1"/>
        <item x="4"/>
        <item x="3"/>
        <item x="2"/>
        <item x="5"/>
        <item h="1" x="6"/>
        <item h="1" m="1" x="9"/>
        <item h="1" m="1" x="8"/>
        <item h="1" m="1" x="7"/>
        <item h="1" m="1" x="10"/>
        <item h="1" m="1" x="11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2">
    <field x="0"/>
    <field x="1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Bad Buys - Round 1" fld="10" baseField="1" baseItem="1"/>
    <dataField name="Bad Buys - Round 2" fld="16" baseField="1" baseItem="1"/>
  </dataFields>
  <chartFormats count="2">
    <chartFormat chart="0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C44" firstHeaderRow="0" firstDataRow="1" firstDataCol="1"/>
  <pivotFields count="19">
    <pivotField axis="axisRow" showAll="0">
      <items count="8">
        <item x="0"/>
        <item x="1"/>
        <item x="2"/>
        <item x="3"/>
        <item x="4"/>
        <item x="5"/>
        <item h="1" x="6"/>
        <item t="default"/>
      </items>
    </pivotField>
    <pivotField axis="axisRow" showAll="0">
      <items count="13">
        <item x="0"/>
        <item x="1"/>
        <item x="4"/>
        <item x="3"/>
        <item x="2"/>
        <item x="5"/>
        <item x="6"/>
        <item m="1" x="9"/>
        <item m="1" x="8"/>
        <item m="1" x="7"/>
        <item m="1" x="10"/>
        <item m="1" x="11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2">
    <field x="0"/>
    <field x="1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Didn't Sell - Round 1" fld="8" baseField="1" baseItem="2"/>
    <dataField name="Didn't Sell - Round 2" fld="14" baseField="1" baseItem="2"/>
  </dataFields>
  <chartFormats count="1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4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5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1"/>
          </reference>
          <reference field="1" count="1" selected="0">
            <x v="6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3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C44" firstHeaderRow="0" firstDataRow="1" firstDataCol="1"/>
  <pivotFields count="19">
    <pivotField axis="axisRow" showAll="0">
      <items count="8">
        <item x="0"/>
        <item x="1"/>
        <item x="2"/>
        <item x="3"/>
        <item x="4"/>
        <item x="5"/>
        <item h="1" x="6"/>
        <item t="default"/>
      </items>
    </pivotField>
    <pivotField axis="axisRow" showAll="0">
      <items count="13">
        <item x="0"/>
        <item x="1"/>
        <item x="4"/>
        <item x="3"/>
        <item x="2"/>
        <item x="5"/>
        <item h="1" x="6"/>
        <item h="1" m="1" x="9"/>
        <item h="1" m="1" x="8"/>
        <item h="1" m="1" x="7"/>
        <item h="1" m="1" x="10"/>
        <item h="1" m="1" x="11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0"/>
    <field x="1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Didn't Buy - Round 1" fld="9" baseField="0" baseItem="0"/>
    <dataField name="Didn't Buy - Round 2" fld="15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4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chartFormat="1">
  <location ref="A1:C44" firstHeaderRow="0" firstDataRow="1" firstDataCol="1"/>
  <pivotFields count="19">
    <pivotField axis="axisRow" showAll="0">
      <items count="8">
        <item x="0"/>
        <item x="1"/>
        <item x="2"/>
        <item x="3"/>
        <item x="4"/>
        <item x="5"/>
        <item h="1" x="6"/>
        <item t="default"/>
      </items>
    </pivotField>
    <pivotField axis="axisRow" showAll="0">
      <items count="13">
        <item x="0"/>
        <item x="1"/>
        <item x="4"/>
        <item x="3"/>
        <item x="2"/>
        <item x="5"/>
        <item h="1" x="6"/>
        <item h="1" m="1" x="9"/>
        <item h="1" m="1" x="8"/>
        <item h="1" m="1" x="7"/>
        <item h="1" m="1" x="10"/>
        <item h="1" m="1" x="11"/>
        <item t="default"/>
      </items>
    </pivotField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</pivotFields>
  <rowFields count="2">
    <field x="0"/>
    <field x="1"/>
  </rowFields>
  <rowItems count="43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urplus Buys - Round 1" fld="11" baseField="1" baseItem="1"/>
    <dataField name="Surplus Buys - Round 2" fld="17" baseField="1" baseItem="1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ivotTable" Target="../pivotTables/pivotTable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ivotTable" Target="../pivotTables/pivotTable1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5.xml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abSelected="1" workbookViewId="0"/>
  </sheetViews>
  <sheetFormatPr defaultRowHeight="18.75" x14ac:dyDescent="0.25"/>
  <cols>
    <col min="1" max="16384" width="9.140625" style="17"/>
  </cols>
  <sheetData>
    <row r="1" spans="1:1" x14ac:dyDescent="0.25">
      <c r="A1" s="17" t="s">
        <v>86</v>
      </c>
    </row>
    <row r="2" spans="1:1" x14ac:dyDescent="0.25">
      <c r="A2" s="18" t="s">
        <v>87</v>
      </c>
    </row>
    <row r="4" spans="1:1" x14ac:dyDescent="0.25">
      <c r="A4" s="19" t="s">
        <v>88</v>
      </c>
    </row>
    <row r="5" spans="1:1" x14ac:dyDescent="0.25">
      <c r="A5" s="19" t="s">
        <v>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zoomScale="75" zoomScaleNormal="75" workbookViewId="0">
      <selection activeCell="D47" sqref="D47"/>
    </sheetView>
  </sheetViews>
  <sheetFormatPr defaultRowHeight="15" x14ac:dyDescent="0.25"/>
  <cols>
    <col min="1" max="1" width="14" bestFit="1" customWidth="1"/>
    <col min="2" max="3" width="19.140625" bestFit="1" customWidth="1"/>
    <col min="4" max="4" width="19" customWidth="1"/>
    <col min="5" max="5" width="20" customWidth="1"/>
  </cols>
  <sheetData>
    <row r="1" spans="1:3" x14ac:dyDescent="0.25">
      <c r="A1" s="4" t="s">
        <v>16</v>
      </c>
      <c r="B1" t="s">
        <v>47</v>
      </c>
      <c r="C1" t="s">
        <v>48</v>
      </c>
    </row>
    <row r="2" spans="1:3" x14ac:dyDescent="0.25">
      <c r="A2" s="5">
        <v>1</v>
      </c>
      <c r="B2" s="8">
        <v>25</v>
      </c>
      <c r="C2" s="8">
        <v>33</v>
      </c>
    </row>
    <row r="3" spans="1:3" x14ac:dyDescent="0.25">
      <c r="A3" s="6" t="s">
        <v>4</v>
      </c>
      <c r="B3" s="8">
        <v>0</v>
      </c>
      <c r="C3" s="8">
        <v>0</v>
      </c>
    </row>
    <row r="4" spans="1:3" x14ac:dyDescent="0.25">
      <c r="A4" s="6" t="s">
        <v>5</v>
      </c>
      <c r="B4" s="8">
        <v>0</v>
      </c>
      <c r="C4" s="8">
        <v>0</v>
      </c>
    </row>
    <row r="5" spans="1:3" x14ac:dyDescent="0.25">
      <c r="A5" s="6" t="s">
        <v>8</v>
      </c>
      <c r="B5" s="8">
        <v>7</v>
      </c>
      <c r="C5" s="8">
        <v>1</v>
      </c>
    </row>
    <row r="6" spans="1:3" x14ac:dyDescent="0.25">
      <c r="A6" s="6" t="s">
        <v>7</v>
      </c>
      <c r="B6" s="8">
        <v>5</v>
      </c>
      <c r="C6" s="8">
        <v>7</v>
      </c>
    </row>
    <row r="7" spans="1:3" x14ac:dyDescent="0.25">
      <c r="A7" s="6" t="s">
        <v>6</v>
      </c>
      <c r="B7" s="8">
        <v>0</v>
      </c>
      <c r="C7" s="8">
        <v>0</v>
      </c>
    </row>
    <row r="8" spans="1:3" x14ac:dyDescent="0.25">
      <c r="A8" s="6" t="s">
        <v>9</v>
      </c>
      <c r="B8" s="8">
        <v>13</v>
      </c>
      <c r="C8" s="8">
        <v>25</v>
      </c>
    </row>
    <row r="9" spans="1:3" x14ac:dyDescent="0.25">
      <c r="A9" s="5">
        <v>2</v>
      </c>
      <c r="B9" s="8">
        <v>29</v>
      </c>
      <c r="C9" s="8">
        <v>5</v>
      </c>
    </row>
    <row r="10" spans="1:3" x14ac:dyDescent="0.25">
      <c r="A10" s="6" t="s">
        <v>4</v>
      </c>
      <c r="B10" s="8">
        <v>0</v>
      </c>
      <c r="C10" s="8">
        <v>0</v>
      </c>
    </row>
    <row r="11" spans="1:3" x14ac:dyDescent="0.25">
      <c r="A11" s="6" t="s">
        <v>5</v>
      </c>
      <c r="B11" s="8">
        <v>0</v>
      </c>
      <c r="C11" s="8">
        <v>0</v>
      </c>
    </row>
    <row r="12" spans="1:3" x14ac:dyDescent="0.25">
      <c r="A12" s="6" t="s">
        <v>8</v>
      </c>
      <c r="B12" s="8">
        <v>0</v>
      </c>
      <c r="C12" s="8">
        <v>0</v>
      </c>
    </row>
    <row r="13" spans="1:3" x14ac:dyDescent="0.25">
      <c r="A13" s="6" t="s">
        <v>7</v>
      </c>
      <c r="B13" s="8">
        <v>10</v>
      </c>
      <c r="C13" s="8">
        <v>0</v>
      </c>
    </row>
    <row r="14" spans="1:3" x14ac:dyDescent="0.25">
      <c r="A14" s="6" t="s">
        <v>6</v>
      </c>
      <c r="B14" s="8">
        <v>0</v>
      </c>
      <c r="C14" s="8">
        <v>0</v>
      </c>
    </row>
    <row r="15" spans="1:3" x14ac:dyDescent="0.25">
      <c r="A15" s="6" t="s">
        <v>9</v>
      </c>
      <c r="B15" s="8">
        <v>19</v>
      </c>
      <c r="C15" s="8">
        <v>5</v>
      </c>
    </row>
    <row r="16" spans="1:3" x14ac:dyDescent="0.25">
      <c r="A16" s="5">
        <v>3</v>
      </c>
      <c r="B16" s="8">
        <v>0</v>
      </c>
      <c r="C16" s="8">
        <v>0</v>
      </c>
    </row>
    <row r="17" spans="1:3" x14ac:dyDescent="0.25">
      <c r="A17" s="6" t="s">
        <v>4</v>
      </c>
      <c r="B17" s="8">
        <v>0</v>
      </c>
      <c r="C17" s="8">
        <v>0</v>
      </c>
    </row>
    <row r="18" spans="1:3" x14ac:dyDescent="0.25">
      <c r="A18" s="6" t="s">
        <v>5</v>
      </c>
      <c r="B18" s="8">
        <v>0</v>
      </c>
      <c r="C18" s="8">
        <v>0</v>
      </c>
    </row>
    <row r="19" spans="1:3" x14ac:dyDescent="0.25">
      <c r="A19" s="6" t="s">
        <v>8</v>
      </c>
      <c r="B19" s="8">
        <v>0</v>
      </c>
      <c r="C19" s="8">
        <v>0</v>
      </c>
    </row>
    <row r="20" spans="1:3" x14ac:dyDescent="0.25">
      <c r="A20" s="6" t="s">
        <v>7</v>
      </c>
      <c r="B20" s="8">
        <v>0</v>
      </c>
      <c r="C20" s="8">
        <v>0</v>
      </c>
    </row>
    <row r="21" spans="1:3" x14ac:dyDescent="0.25">
      <c r="A21" s="6" t="s">
        <v>6</v>
      </c>
      <c r="B21" s="8">
        <v>0</v>
      </c>
      <c r="C21" s="8">
        <v>0</v>
      </c>
    </row>
    <row r="22" spans="1:3" x14ac:dyDescent="0.25">
      <c r="A22" s="6" t="s">
        <v>9</v>
      </c>
      <c r="B22" s="8">
        <v>0</v>
      </c>
      <c r="C22" s="8">
        <v>0</v>
      </c>
    </row>
    <row r="23" spans="1:3" x14ac:dyDescent="0.25">
      <c r="A23" s="5">
        <v>4</v>
      </c>
      <c r="B23" s="8">
        <v>18</v>
      </c>
      <c r="C23" s="8">
        <v>21</v>
      </c>
    </row>
    <row r="24" spans="1:3" x14ac:dyDescent="0.25">
      <c r="A24" s="6" t="s">
        <v>4</v>
      </c>
      <c r="B24" s="8">
        <v>0</v>
      </c>
      <c r="C24" s="8">
        <v>1</v>
      </c>
    </row>
    <row r="25" spans="1:3" x14ac:dyDescent="0.25">
      <c r="A25" s="6" t="s">
        <v>5</v>
      </c>
      <c r="B25" s="8">
        <v>10</v>
      </c>
      <c r="C25" s="8">
        <v>10</v>
      </c>
    </row>
    <row r="26" spans="1:3" x14ac:dyDescent="0.25">
      <c r="A26" s="6" t="s">
        <v>8</v>
      </c>
      <c r="B26" s="8">
        <v>0</v>
      </c>
      <c r="C26" s="8">
        <v>0</v>
      </c>
    </row>
    <row r="27" spans="1:3" x14ac:dyDescent="0.25">
      <c r="A27" s="6" t="s">
        <v>7</v>
      </c>
      <c r="B27" s="8">
        <v>8</v>
      </c>
      <c r="C27" s="8">
        <v>10</v>
      </c>
    </row>
    <row r="28" spans="1:3" x14ac:dyDescent="0.25">
      <c r="A28" s="6" t="s">
        <v>6</v>
      </c>
      <c r="B28" s="8">
        <v>0</v>
      </c>
      <c r="C28" s="8">
        <v>0</v>
      </c>
    </row>
    <row r="29" spans="1:3" x14ac:dyDescent="0.25">
      <c r="A29" s="6" t="s">
        <v>9</v>
      </c>
      <c r="B29" s="8">
        <v>0</v>
      </c>
      <c r="C29" s="8">
        <v>0</v>
      </c>
    </row>
    <row r="30" spans="1:3" x14ac:dyDescent="0.25">
      <c r="A30" s="5">
        <v>5</v>
      </c>
      <c r="B30" s="8">
        <v>7</v>
      </c>
      <c r="C30" s="8">
        <v>4</v>
      </c>
    </row>
    <row r="31" spans="1:3" x14ac:dyDescent="0.25">
      <c r="A31" s="6" t="s">
        <v>4</v>
      </c>
      <c r="B31" s="8">
        <v>0</v>
      </c>
      <c r="C31" s="8">
        <v>0</v>
      </c>
    </row>
    <row r="32" spans="1:3" x14ac:dyDescent="0.25">
      <c r="A32" s="6" t="s">
        <v>5</v>
      </c>
      <c r="B32" s="8">
        <v>7</v>
      </c>
      <c r="C32" s="8">
        <v>4</v>
      </c>
    </row>
    <row r="33" spans="1:3" x14ac:dyDescent="0.25">
      <c r="A33" s="6" t="s">
        <v>8</v>
      </c>
      <c r="B33" s="8">
        <v>0</v>
      </c>
      <c r="C33" s="8">
        <v>0</v>
      </c>
    </row>
    <row r="34" spans="1:3" x14ac:dyDescent="0.25">
      <c r="A34" s="6" t="s">
        <v>7</v>
      </c>
      <c r="B34" s="8">
        <v>0</v>
      </c>
      <c r="C34" s="8">
        <v>0</v>
      </c>
    </row>
    <row r="35" spans="1:3" x14ac:dyDescent="0.25">
      <c r="A35" s="6" t="s">
        <v>6</v>
      </c>
      <c r="B35" s="8">
        <v>0</v>
      </c>
      <c r="C35" s="8">
        <v>0</v>
      </c>
    </row>
    <row r="36" spans="1:3" x14ac:dyDescent="0.25">
      <c r="A36" s="6" t="s">
        <v>9</v>
      </c>
      <c r="B36" s="8">
        <v>0</v>
      </c>
      <c r="C36" s="8">
        <v>0</v>
      </c>
    </row>
    <row r="37" spans="1:3" x14ac:dyDescent="0.25">
      <c r="A37" s="5">
        <v>6</v>
      </c>
      <c r="B37" s="8">
        <v>13</v>
      </c>
      <c r="C37" s="8">
        <v>18</v>
      </c>
    </row>
    <row r="38" spans="1:3" x14ac:dyDescent="0.25">
      <c r="A38" s="6" t="s">
        <v>4</v>
      </c>
      <c r="B38" s="8">
        <v>0</v>
      </c>
      <c r="C38" s="8">
        <v>2</v>
      </c>
    </row>
    <row r="39" spans="1:3" x14ac:dyDescent="0.25">
      <c r="A39" s="6" t="s">
        <v>5</v>
      </c>
      <c r="B39" s="8">
        <v>13</v>
      </c>
      <c r="C39" s="8">
        <v>16</v>
      </c>
    </row>
    <row r="40" spans="1:3" x14ac:dyDescent="0.25">
      <c r="A40" s="6" t="s">
        <v>8</v>
      </c>
      <c r="B40" s="8">
        <v>0</v>
      </c>
      <c r="C40" s="8">
        <v>0</v>
      </c>
    </row>
    <row r="41" spans="1:3" x14ac:dyDescent="0.25">
      <c r="A41" s="6" t="s">
        <v>7</v>
      </c>
      <c r="B41" s="8">
        <v>0</v>
      </c>
      <c r="C41" s="8">
        <v>0</v>
      </c>
    </row>
    <row r="42" spans="1:3" x14ac:dyDescent="0.25">
      <c r="A42" s="6" t="s">
        <v>6</v>
      </c>
      <c r="B42" s="8">
        <v>0</v>
      </c>
      <c r="C42" s="8">
        <v>0</v>
      </c>
    </row>
    <row r="43" spans="1:3" x14ac:dyDescent="0.25">
      <c r="A43" s="6" t="s">
        <v>9</v>
      </c>
      <c r="B43" s="8">
        <v>0</v>
      </c>
      <c r="C43" s="8">
        <v>0</v>
      </c>
    </row>
    <row r="44" spans="1:3" x14ac:dyDescent="0.25">
      <c r="A44" s="5" t="s">
        <v>17</v>
      </c>
      <c r="B44" s="8">
        <v>92</v>
      </c>
      <c r="C44" s="8">
        <v>81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zoomScale="75" zoomScaleNormal="75" workbookViewId="0">
      <selection activeCell="C4" sqref="C4"/>
    </sheetView>
  </sheetViews>
  <sheetFormatPr defaultRowHeight="15" x14ac:dyDescent="0.25"/>
  <cols>
    <col min="1" max="1" width="14" bestFit="1" customWidth="1"/>
    <col min="2" max="3" width="21.140625" bestFit="1" customWidth="1"/>
  </cols>
  <sheetData>
    <row r="1" spans="1:3" x14ac:dyDescent="0.25">
      <c r="A1" s="4" t="s">
        <v>16</v>
      </c>
      <c r="B1" t="s">
        <v>49</v>
      </c>
      <c r="C1" t="s">
        <v>50</v>
      </c>
    </row>
    <row r="2" spans="1:3" x14ac:dyDescent="0.25">
      <c r="A2" s="5">
        <v>1</v>
      </c>
      <c r="B2" s="8">
        <v>0</v>
      </c>
      <c r="C2" s="8">
        <v>0</v>
      </c>
    </row>
    <row r="3" spans="1:3" x14ac:dyDescent="0.25">
      <c r="A3" s="6" t="s">
        <v>4</v>
      </c>
      <c r="B3" s="8">
        <v>0</v>
      </c>
      <c r="C3" s="8">
        <v>0</v>
      </c>
    </row>
    <row r="4" spans="1:3" x14ac:dyDescent="0.25">
      <c r="A4" s="6" t="s">
        <v>5</v>
      </c>
      <c r="B4" s="8">
        <v>0</v>
      </c>
      <c r="C4" s="8">
        <v>0</v>
      </c>
    </row>
    <row r="5" spans="1:3" x14ac:dyDescent="0.25">
      <c r="A5" s="6" t="s">
        <v>8</v>
      </c>
      <c r="B5" s="8">
        <v>0</v>
      </c>
      <c r="C5" s="8">
        <v>0</v>
      </c>
    </row>
    <row r="6" spans="1:3" x14ac:dyDescent="0.25">
      <c r="A6" s="6" t="s">
        <v>7</v>
      </c>
      <c r="B6" s="8">
        <v>0</v>
      </c>
      <c r="C6" s="8">
        <v>0</v>
      </c>
    </row>
    <row r="7" spans="1:3" x14ac:dyDescent="0.25">
      <c r="A7" s="6" t="s">
        <v>6</v>
      </c>
      <c r="B7" s="8">
        <v>0</v>
      </c>
      <c r="C7" s="8">
        <v>0</v>
      </c>
    </row>
    <row r="8" spans="1:3" x14ac:dyDescent="0.25">
      <c r="A8" s="6" t="s">
        <v>9</v>
      </c>
      <c r="B8" s="8">
        <v>0</v>
      </c>
      <c r="C8" s="8">
        <v>0</v>
      </c>
    </row>
    <row r="9" spans="1:3" x14ac:dyDescent="0.25">
      <c r="A9" s="5">
        <v>2</v>
      </c>
      <c r="B9" s="8">
        <v>0</v>
      </c>
      <c r="C9" s="8">
        <v>0</v>
      </c>
    </row>
    <row r="10" spans="1:3" x14ac:dyDescent="0.25">
      <c r="A10" s="6" t="s">
        <v>4</v>
      </c>
      <c r="B10" s="8">
        <v>0</v>
      </c>
      <c r="C10" s="8">
        <v>0</v>
      </c>
    </row>
    <row r="11" spans="1:3" x14ac:dyDescent="0.25">
      <c r="A11" s="6" t="s">
        <v>5</v>
      </c>
      <c r="B11" s="8">
        <v>0</v>
      </c>
      <c r="C11" s="8">
        <v>0</v>
      </c>
    </row>
    <row r="12" spans="1:3" x14ac:dyDescent="0.25">
      <c r="A12" s="6" t="s">
        <v>8</v>
      </c>
      <c r="B12" s="8">
        <v>0</v>
      </c>
      <c r="C12" s="8">
        <v>0</v>
      </c>
    </row>
    <row r="13" spans="1:3" x14ac:dyDescent="0.25">
      <c r="A13" s="6" t="s">
        <v>7</v>
      </c>
      <c r="B13" s="8">
        <v>0</v>
      </c>
      <c r="C13" s="8">
        <v>0</v>
      </c>
    </row>
    <row r="14" spans="1:3" x14ac:dyDescent="0.25">
      <c r="A14" s="6" t="s">
        <v>6</v>
      </c>
      <c r="B14" s="8">
        <v>0</v>
      </c>
      <c r="C14" s="8">
        <v>0</v>
      </c>
    </row>
    <row r="15" spans="1:3" x14ac:dyDescent="0.25">
      <c r="A15" s="6" t="s">
        <v>9</v>
      </c>
      <c r="B15" s="8">
        <v>0</v>
      </c>
      <c r="C15" s="8">
        <v>0</v>
      </c>
    </row>
    <row r="16" spans="1:3" x14ac:dyDescent="0.25">
      <c r="A16" s="5">
        <v>3</v>
      </c>
      <c r="B16" s="8">
        <v>8</v>
      </c>
      <c r="C16" s="8">
        <v>3</v>
      </c>
    </row>
    <row r="17" spans="1:3" x14ac:dyDescent="0.25">
      <c r="A17" s="6" t="s">
        <v>4</v>
      </c>
      <c r="B17" s="8">
        <v>8</v>
      </c>
      <c r="C17" s="8">
        <v>3</v>
      </c>
    </row>
    <row r="18" spans="1:3" x14ac:dyDescent="0.25">
      <c r="A18" s="6" t="s">
        <v>5</v>
      </c>
      <c r="B18" s="8">
        <v>0</v>
      </c>
      <c r="C18" s="8">
        <v>0</v>
      </c>
    </row>
    <row r="19" spans="1:3" x14ac:dyDescent="0.25">
      <c r="A19" s="6" t="s">
        <v>8</v>
      </c>
      <c r="B19" s="8">
        <v>0</v>
      </c>
      <c r="C19" s="8">
        <v>0</v>
      </c>
    </row>
    <row r="20" spans="1:3" x14ac:dyDescent="0.25">
      <c r="A20" s="6" t="s">
        <v>7</v>
      </c>
      <c r="B20" s="8">
        <v>0</v>
      </c>
      <c r="C20" s="8">
        <v>0</v>
      </c>
    </row>
    <row r="21" spans="1:3" x14ac:dyDescent="0.25">
      <c r="A21" s="6" t="s">
        <v>6</v>
      </c>
      <c r="B21" s="8">
        <v>0</v>
      </c>
      <c r="C21" s="8">
        <v>0</v>
      </c>
    </row>
    <row r="22" spans="1:3" x14ac:dyDescent="0.25">
      <c r="A22" s="6" t="s">
        <v>9</v>
      </c>
      <c r="B22" s="8">
        <v>0</v>
      </c>
      <c r="C22" s="8">
        <v>0</v>
      </c>
    </row>
    <row r="23" spans="1:3" x14ac:dyDescent="0.25">
      <c r="A23" s="5">
        <v>4</v>
      </c>
      <c r="B23" s="8">
        <v>0</v>
      </c>
      <c r="C23" s="8">
        <v>0</v>
      </c>
    </row>
    <row r="24" spans="1:3" x14ac:dyDescent="0.25">
      <c r="A24" s="6" t="s">
        <v>4</v>
      </c>
      <c r="B24" s="8">
        <v>0</v>
      </c>
      <c r="C24" s="8">
        <v>0</v>
      </c>
    </row>
    <row r="25" spans="1:3" x14ac:dyDescent="0.25">
      <c r="A25" s="6" t="s">
        <v>5</v>
      </c>
      <c r="B25" s="8">
        <v>0</v>
      </c>
      <c r="C25" s="8">
        <v>0</v>
      </c>
    </row>
    <row r="26" spans="1:3" x14ac:dyDescent="0.25">
      <c r="A26" s="6" t="s">
        <v>8</v>
      </c>
      <c r="B26" s="8">
        <v>0</v>
      </c>
      <c r="C26" s="8">
        <v>0</v>
      </c>
    </row>
    <row r="27" spans="1:3" x14ac:dyDescent="0.25">
      <c r="A27" s="6" t="s">
        <v>7</v>
      </c>
      <c r="B27" s="8">
        <v>0</v>
      </c>
      <c r="C27" s="8">
        <v>0</v>
      </c>
    </row>
    <row r="28" spans="1:3" x14ac:dyDescent="0.25">
      <c r="A28" s="6" t="s">
        <v>6</v>
      </c>
      <c r="B28" s="8">
        <v>0</v>
      </c>
      <c r="C28" s="8">
        <v>0</v>
      </c>
    </row>
    <row r="29" spans="1:3" x14ac:dyDescent="0.25">
      <c r="A29" s="6" t="s">
        <v>9</v>
      </c>
      <c r="B29" s="8">
        <v>0</v>
      </c>
      <c r="C29" s="8">
        <v>0</v>
      </c>
    </row>
    <row r="30" spans="1:3" x14ac:dyDescent="0.25">
      <c r="A30" s="5">
        <v>5</v>
      </c>
      <c r="B30" s="8">
        <v>0</v>
      </c>
      <c r="C30" s="8">
        <v>1</v>
      </c>
    </row>
    <row r="31" spans="1:3" x14ac:dyDescent="0.25">
      <c r="A31" s="6" t="s">
        <v>4</v>
      </c>
      <c r="B31" s="8">
        <v>0</v>
      </c>
      <c r="C31" s="8">
        <v>0</v>
      </c>
    </row>
    <row r="32" spans="1:3" x14ac:dyDescent="0.25">
      <c r="A32" s="6" t="s">
        <v>5</v>
      </c>
      <c r="B32" s="8">
        <v>0</v>
      </c>
      <c r="C32" s="8">
        <v>0</v>
      </c>
    </row>
    <row r="33" spans="1:3" x14ac:dyDescent="0.25">
      <c r="A33" s="6" t="s">
        <v>8</v>
      </c>
      <c r="B33" s="8">
        <v>0</v>
      </c>
      <c r="C33" s="8">
        <v>0</v>
      </c>
    </row>
    <row r="34" spans="1:3" x14ac:dyDescent="0.25">
      <c r="A34" s="6" t="s">
        <v>7</v>
      </c>
      <c r="B34" s="8">
        <v>0</v>
      </c>
      <c r="C34" s="8">
        <v>0</v>
      </c>
    </row>
    <row r="35" spans="1:3" x14ac:dyDescent="0.25">
      <c r="A35" s="6" t="s">
        <v>6</v>
      </c>
      <c r="B35" s="8">
        <v>0</v>
      </c>
      <c r="C35" s="8">
        <v>1</v>
      </c>
    </row>
    <row r="36" spans="1:3" x14ac:dyDescent="0.25">
      <c r="A36" s="6" t="s">
        <v>9</v>
      </c>
      <c r="B36" s="8">
        <v>0</v>
      </c>
      <c r="C36" s="8">
        <v>0</v>
      </c>
    </row>
    <row r="37" spans="1:3" x14ac:dyDescent="0.25">
      <c r="A37" s="5">
        <v>6</v>
      </c>
      <c r="B37" s="8">
        <v>2</v>
      </c>
      <c r="C37" s="8">
        <v>1</v>
      </c>
    </row>
    <row r="38" spans="1:3" x14ac:dyDescent="0.25">
      <c r="A38" s="6" t="s">
        <v>4</v>
      </c>
      <c r="B38" s="8">
        <v>2</v>
      </c>
      <c r="C38" s="8">
        <v>0</v>
      </c>
    </row>
    <row r="39" spans="1:3" x14ac:dyDescent="0.25">
      <c r="A39" s="6" t="s">
        <v>5</v>
      </c>
      <c r="B39" s="8">
        <v>0</v>
      </c>
      <c r="C39" s="8">
        <v>0</v>
      </c>
    </row>
    <row r="40" spans="1:3" x14ac:dyDescent="0.25">
      <c r="A40" s="6" t="s">
        <v>8</v>
      </c>
      <c r="B40" s="8">
        <v>0</v>
      </c>
      <c r="C40" s="8">
        <v>1</v>
      </c>
    </row>
    <row r="41" spans="1:3" x14ac:dyDescent="0.25">
      <c r="A41" s="6" t="s">
        <v>7</v>
      </c>
      <c r="B41" s="8">
        <v>0</v>
      </c>
      <c r="C41" s="8">
        <v>0</v>
      </c>
    </row>
    <row r="42" spans="1:3" x14ac:dyDescent="0.25">
      <c r="A42" s="6" t="s">
        <v>6</v>
      </c>
      <c r="B42" s="8">
        <v>0</v>
      </c>
      <c r="C42" s="8">
        <v>0</v>
      </c>
    </row>
    <row r="43" spans="1:3" x14ac:dyDescent="0.25">
      <c r="A43" s="6" t="s">
        <v>9</v>
      </c>
      <c r="B43" s="8">
        <v>0</v>
      </c>
      <c r="C43" s="8">
        <v>0</v>
      </c>
    </row>
    <row r="44" spans="1:3" x14ac:dyDescent="0.25">
      <c r="A44" s="5" t="s">
        <v>17</v>
      </c>
      <c r="B44" s="8">
        <v>10</v>
      </c>
      <c r="C44" s="8">
        <v>5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zoomScale="75" zoomScaleNormal="75" workbookViewId="0">
      <selection activeCell="B38" sqref="B38"/>
    </sheetView>
  </sheetViews>
  <sheetFormatPr defaultRowHeight="15" x14ac:dyDescent="0.25"/>
  <cols>
    <col min="1" max="1" width="14" bestFit="1" customWidth="1"/>
    <col min="2" max="3" width="14.85546875" bestFit="1" customWidth="1"/>
  </cols>
  <sheetData>
    <row r="1" spans="1:3" x14ac:dyDescent="0.25">
      <c r="A1" s="4" t="s">
        <v>16</v>
      </c>
      <c r="B1" t="s">
        <v>51</v>
      </c>
      <c r="C1" t="s">
        <v>52</v>
      </c>
    </row>
    <row r="2" spans="1:3" x14ac:dyDescent="0.25">
      <c r="A2" s="5">
        <v>1</v>
      </c>
      <c r="B2" s="8">
        <v>12.404166666666667</v>
      </c>
      <c r="C2" s="8">
        <v>66.166666666666671</v>
      </c>
    </row>
    <row r="3" spans="1:3" x14ac:dyDescent="0.25">
      <c r="A3" s="6" t="s">
        <v>4</v>
      </c>
      <c r="B3" s="8">
        <v>0</v>
      </c>
      <c r="C3" s="8">
        <v>24</v>
      </c>
    </row>
    <row r="4" spans="1:3" x14ac:dyDescent="0.25">
      <c r="A4" s="6" t="s">
        <v>5</v>
      </c>
      <c r="B4" s="8">
        <v>0</v>
      </c>
      <c r="C4" s="8">
        <v>0</v>
      </c>
    </row>
    <row r="5" spans="1:3" x14ac:dyDescent="0.25">
      <c r="A5" s="6" t="s">
        <v>8</v>
      </c>
      <c r="B5" s="8">
        <v>3.7333333333333334</v>
      </c>
      <c r="C5" s="8">
        <v>1</v>
      </c>
    </row>
    <row r="6" spans="1:3" x14ac:dyDescent="0.25">
      <c r="A6" s="6" t="s">
        <v>7</v>
      </c>
      <c r="B6" s="8">
        <v>2.604166666666667</v>
      </c>
      <c r="C6" s="8">
        <v>4.666666666666667</v>
      </c>
    </row>
    <row r="7" spans="1:3" x14ac:dyDescent="0.25">
      <c r="A7" s="6" t="s">
        <v>6</v>
      </c>
      <c r="B7" s="8">
        <v>0</v>
      </c>
      <c r="C7" s="8">
        <v>24</v>
      </c>
    </row>
    <row r="8" spans="1:3" x14ac:dyDescent="0.25">
      <c r="A8" s="6" t="s">
        <v>9</v>
      </c>
      <c r="B8" s="8">
        <v>6.0666666666666664</v>
      </c>
      <c r="C8" s="8">
        <v>12.5</v>
      </c>
    </row>
    <row r="9" spans="1:3" x14ac:dyDescent="0.25">
      <c r="A9" s="5">
        <v>2</v>
      </c>
      <c r="B9" s="8">
        <v>48.075000000000003</v>
      </c>
      <c r="C9" s="8">
        <v>2.5</v>
      </c>
    </row>
    <row r="10" spans="1:3" x14ac:dyDescent="0.25">
      <c r="A10" s="6" t="s">
        <v>4</v>
      </c>
      <c r="B10" s="8">
        <v>18</v>
      </c>
      <c r="C10" s="8">
        <v>0</v>
      </c>
    </row>
    <row r="11" spans="1:3" x14ac:dyDescent="0.25">
      <c r="A11" s="6" t="s">
        <v>5</v>
      </c>
      <c r="B11" s="8">
        <v>0</v>
      </c>
      <c r="C11" s="8">
        <v>0</v>
      </c>
    </row>
    <row r="12" spans="1:3" x14ac:dyDescent="0.25">
      <c r="A12" s="6" t="s">
        <v>8</v>
      </c>
      <c r="B12" s="8">
        <v>0</v>
      </c>
      <c r="C12" s="8">
        <v>0</v>
      </c>
    </row>
    <row r="13" spans="1:3" x14ac:dyDescent="0.25">
      <c r="A13" s="6" t="s">
        <v>7</v>
      </c>
      <c r="B13" s="8">
        <v>5.2083333333333339</v>
      </c>
      <c r="C13" s="8">
        <v>0</v>
      </c>
    </row>
    <row r="14" spans="1:3" x14ac:dyDescent="0.25">
      <c r="A14" s="6" t="s">
        <v>6</v>
      </c>
      <c r="B14" s="8">
        <v>16</v>
      </c>
      <c r="C14" s="8">
        <v>0</v>
      </c>
    </row>
    <row r="15" spans="1:3" x14ac:dyDescent="0.25">
      <c r="A15" s="6" t="s">
        <v>9</v>
      </c>
      <c r="B15" s="8">
        <v>8.8666666666666671</v>
      </c>
      <c r="C15" s="8">
        <v>2.5</v>
      </c>
    </row>
    <row r="16" spans="1:3" x14ac:dyDescent="0.25">
      <c r="A16" s="5">
        <v>3</v>
      </c>
      <c r="B16" s="8">
        <v>-5.8285714285714283</v>
      </c>
      <c r="C16" s="8">
        <v>7.75</v>
      </c>
    </row>
    <row r="17" spans="1:3" x14ac:dyDescent="0.25">
      <c r="A17" s="6" t="s">
        <v>4</v>
      </c>
      <c r="B17" s="8">
        <v>-5.8285714285714283</v>
      </c>
      <c r="C17" s="8">
        <v>-2.25</v>
      </c>
    </row>
    <row r="18" spans="1:3" x14ac:dyDescent="0.25">
      <c r="A18" s="6" t="s">
        <v>5</v>
      </c>
      <c r="B18" s="8">
        <v>0</v>
      </c>
      <c r="C18" s="8">
        <v>0</v>
      </c>
    </row>
    <row r="19" spans="1:3" x14ac:dyDescent="0.25">
      <c r="A19" s="6" t="s">
        <v>8</v>
      </c>
      <c r="B19" s="8">
        <v>0</v>
      </c>
      <c r="C19" s="8">
        <v>0</v>
      </c>
    </row>
    <row r="20" spans="1:3" x14ac:dyDescent="0.25">
      <c r="A20" s="6" t="s">
        <v>7</v>
      </c>
      <c r="B20" s="8">
        <v>0</v>
      </c>
      <c r="C20" s="8">
        <v>0</v>
      </c>
    </row>
    <row r="21" spans="1:3" x14ac:dyDescent="0.25">
      <c r="A21" s="6" t="s">
        <v>6</v>
      </c>
      <c r="B21" s="8">
        <v>0</v>
      </c>
      <c r="C21" s="8">
        <v>10</v>
      </c>
    </row>
    <row r="22" spans="1:3" x14ac:dyDescent="0.25">
      <c r="A22" s="6" t="s">
        <v>9</v>
      </c>
      <c r="B22" s="8">
        <v>0</v>
      </c>
      <c r="C22" s="8">
        <v>0</v>
      </c>
    </row>
    <row r="23" spans="1:3" x14ac:dyDescent="0.25">
      <c r="A23" s="5">
        <v>4</v>
      </c>
      <c r="B23" s="8">
        <v>7.5</v>
      </c>
      <c r="C23" s="8">
        <v>11.333333333333334</v>
      </c>
    </row>
    <row r="24" spans="1:3" x14ac:dyDescent="0.25">
      <c r="A24" s="6" t="s">
        <v>4</v>
      </c>
      <c r="B24" s="8">
        <v>0</v>
      </c>
      <c r="C24" s="8">
        <v>1.3333333333333333</v>
      </c>
    </row>
    <row r="25" spans="1:3" x14ac:dyDescent="0.25">
      <c r="A25" s="6" t="s">
        <v>5</v>
      </c>
      <c r="B25" s="8">
        <v>3.3333333333333335</v>
      </c>
      <c r="C25" s="8">
        <v>3.3333333333333335</v>
      </c>
    </row>
    <row r="26" spans="1:3" x14ac:dyDescent="0.25">
      <c r="A26" s="6" t="s">
        <v>8</v>
      </c>
      <c r="B26" s="8">
        <v>0</v>
      </c>
      <c r="C26" s="8">
        <v>0</v>
      </c>
    </row>
    <row r="27" spans="1:3" x14ac:dyDescent="0.25">
      <c r="A27" s="6" t="s">
        <v>7</v>
      </c>
      <c r="B27" s="8">
        <v>4.166666666666667</v>
      </c>
      <c r="C27" s="8">
        <v>6.666666666666667</v>
      </c>
    </row>
    <row r="28" spans="1:3" x14ac:dyDescent="0.25">
      <c r="A28" s="6" t="s">
        <v>6</v>
      </c>
      <c r="B28" s="8">
        <v>0</v>
      </c>
      <c r="C28" s="8">
        <v>0</v>
      </c>
    </row>
    <row r="29" spans="1:3" x14ac:dyDescent="0.25">
      <c r="A29" s="6" t="s">
        <v>9</v>
      </c>
      <c r="B29" s="8">
        <v>0</v>
      </c>
      <c r="C29" s="8">
        <v>0</v>
      </c>
    </row>
    <row r="30" spans="1:3" x14ac:dyDescent="0.25">
      <c r="A30" s="5">
        <v>5</v>
      </c>
      <c r="B30" s="8">
        <v>2.3333333333333335</v>
      </c>
      <c r="C30" s="8">
        <v>13</v>
      </c>
    </row>
    <row r="31" spans="1:3" x14ac:dyDescent="0.25">
      <c r="A31" s="6" t="s">
        <v>4</v>
      </c>
      <c r="B31" s="8">
        <v>0</v>
      </c>
      <c r="C31" s="8">
        <v>10</v>
      </c>
    </row>
    <row r="32" spans="1:3" x14ac:dyDescent="0.25">
      <c r="A32" s="6" t="s">
        <v>5</v>
      </c>
      <c r="B32" s="8">
        <v>2.3333333333333335</v>
      </c>
      <c r="C32" s="8">
        <v>1.3333333333333333</v>
      </c>
    </row>
    <row r="33" spans="1:3" x14ac:dyDescent="0.25">
      <c r="A33" s="6" t="s">
        <v>8</v>
      </c>
      <c r="B33" s="8">
        <v>0</v>
      </c>
      <c r="C33" s="8">
        <v>0</v>
      </c>
    </row>
    <row r="34" spans="1:3" x14ac:dyDescent="0.25">
      <c r="A34" s="6" t="s">
        <v>7</v>
      </c>
      <c r="B34" s="8">
        <v>0</v>
      </c>
      <c r="C34" s="8">
        <v>2</v>
      </c>
    </row>
    <row r="35" spans="1:3" x14ac:dyDescent="0.25">
      <c r="A35" s="6" t="s">
        <v>6</v>
      </c>
      <c r="B35" s="8">
        <v>0</v>
      </c>
      <c r="C35" s="8">
        <v>-0.33333333333333331</v>
      </c>
    </row>
    <row r="36" spans="1:3" x14ac:dyDescent="0.25">
      <c r="A36" s="6" t="s">
        <v>9</v>
      </c>
      <c r="B36" s="8">
        <v>0</v>
      </c>
      <c r="C36" s="8">
        <v>0</v>
      </c>
    </row>
    <row r="37" spans="1:3" x14ac:dyDescent="0.25">
      <c r="A37" s="5">
        <v>6</v>
      </c>
      <c r="B37" s="8">
        <v>32.876190476190473</v>
      </c>
      <c r="C37" s="8">
        <v>31</v>
      </c>
    </row>
    <row r="38" spans="1:3" x14ac:dyDescent="0.25">
      <c r="A38" s="6" t="s">
        <v>4</v>
      </c>
      <c r="B38" s="8">
        <v>-1.4571428571428571</v>
      </c>
      <c r="C38" s="8">
        <v>2.6666666666666665</v>
      </c>
    </row>
    <row r="39" spans="1:3" x14ac:dyDescent="0.25">
      <c r="A39" s="6" t="s">
        <v>5</v>
      </c>
      <c r="B39" s="8">
        <v>4.333333333333333</v>
      </c>
      <c r="C39" s="8">
        <v>5.333333333333333</v>
      </c>
    </row>
    <row r="40" spans="1:3" x14ac:dyDescent="0.25">
      <c r="A40" s="6" t="s">
        <v>8</v>
      </c>
      <c r="B40" s="8">
        <v>0</v>
      </c>
      <c r="C40" s="8">
        <v>-1</v>
      </c>
    </row>
    <row r="41" spans="1:3" x14ac:dyDescent="0.25">
      <c r="A41" s="6" t="s">
        <v>7</v>
      </c>
      <c r="B41" s="8">
        <v>0</v>
      </c>
      <c r="C41" s="8">
        <v>0</v>
      </c>
    </row>
    <row r="42" spans="1:3" x14ac:dyDescent="0.25">
      <c r="A42" s="6" t="s">
        <v>6</v>
      </c>
      <c r="B42" s="8">
        <v>30</v>
      </c>
      <c r="C42" s="8">
        <v>24</v>
      </c>
    </row>
    <row r="43" spans="1:3" x14ac:dyDescent="0.25">
      <c r="A43" s="6" t="s">
        <v>9</v>
      </c>
      <c r="B43" s="8">
        <v>0</v>
      </c>
      <c r="C43" s="8">
        <v>0</v>
      </c>
    </row>
    <row r="44" spans="1:3" x14ac:dyDescent="0.25">
      <c r="A44" s="5" t="s">
        <v>17</v>
      </c>
      <c r="B44" s="8">
        <v>97.360119047619051</v>
      </c>
      <c r="C44" s="8">
        <v>131.75</v>
      </c>
    </row>
  </sheetData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2"/>
  <sheetViews>
    <sheetView topLeftCell="S1" zoomScale="75" zoomScaleNormal="75" workbookViewId="0">
      <selection activeCell="A3" sqref="A3"/>
    </sheetView>
  </sheetViews>
  <sheetFormatPr defaultRowHeight="15" x14ac:dyDescent="0.25"/>
  <cols>
    <col min="1" max="1" width="14" bestFit="1" customWidth="1"/>
    <col min="2" max="2" width="17.140625" bestFit="1" customWidth="1"/>
    <col min="3" max="4" width="13.85546875" bestFit="1" customWidth="1"/>
    <col min="5" max="5" width="8.7109375" bestFit="1" customWidth="1"/>
    <col min="6" max="6" width="14.42578125" bestFit="1" customWidth="1"/>
    <col min="7" max="7" width="8.7109375" bestFit="1" customWidth="1"/>
    <col min="8" max="10" width="13.85546875" bestFit="1" customWidth="1"/>
    <col min="11" max="12" width="14.42578125" bestFit="1" customWidth="1"/>
    <col min="13" max="15" width="13.85546875" bestFit="1" customWidth="1"/>
    <col min="16" max="16" width="17.5703125" bestFit="1" customWidth="1"/>
    <col min="17" max="17" width="18.5703125" customWidth="1"/>
  </cols>
  <sheetData>
    <row r="3" spans="1:15" x14ac:dyDescent="0.25">
      <c r="B3" s="4" t="s">
        <v>18</v>
      </c>
    </row>
    <row r="4" spans="1:15" x14ac:dyDescent="0.25">
      <c r="B4">
        <v>1</v>
      </c>
      <c r="D4">
        <v>2</v>
      </c>
      <c r="F4">
        <v>3</v>
      </c>
      <c r="H4">
        <v>4</v>
      </c>
      <c r="J4">
        <v>5</v>
      </c>
      <c r="L4">
        <v>6</v>
      </c>
      <c r="N4" t="s">
        <v>31</v>
      </c>
      <c r="O4" t="s">
        <v>33</v>
      </c>
    </row>
    <row r="5" spans="1:15" x14ac:dyDescent="0.25">
      <c r="A5" s="4" t="s">
        <v>16</v>
      </c>
      <c r="B5" t="s">
        <v>32</v>
      </c>
      <c r="C5" t="s">
        <v>34</v>
      </c>
      <c r="D5" t="s">
        <v>32</v>
      </c>
      <c r="E5" t="s">
        <v>34</v>
      </c>
      <c r="F5" t="s">
        <v>32</v>
      </c>
      <c r="G5" t="s">
        <v>34</v>
      </c>
      <c r="H5" t="s">
        <v>32</v>
      </c>
      <c r="I5" t="s">
        <v>34</v>
      </c>
      <c r="J5" t="s">
        <v>32</v>
      </c>
      <c r="K5" t="s">
        <v>34</v>
      </c>
      <c r="L5" t="s">
        <v>32</v>
      </c>
      <c r="M5" t="s">
        <v>34</v>
      </c>
    </row>
    <row r="6" spans="1:15" x14ac:dyDescent="0.25">
      <c r="A6" s="5" t="s">
        <v>4</v>
      </c>
      <c r="B6" s="8">
        <v>0</v>
      </c>
      <c r="C6" s="8">
        <v>24</v>
      </c>
      <c r="D6" s="8">
        <v>18</v>
      </c>
      <c r="E6" s="8">
        <v>0</v>
      </c>
      <c r="F6" s="8">
        <v>-5.8285714285714283</v>
      </c>
      <c r="G6" s="8">
        <v>-2.25</v>
      </c>
      <c r="H6" s="8">
        <v>0</v>
      </c>
      <c r="I6" s="8">
        <v>1.3333333333333333</v>
      </c>
      <c r="J6" s="8">
        <v>0</v>
      </c>
      <c r="K6" s="8">
        <v>10</v>
      </c>
      <c r="L6" s="8">
        <v>-1.4571428571428571</v>
      </c>
      <c r="M6" s="8">
        <v>2.6666666666666665</v>
      </c>
      <c r="N6" s="8">
        <v>10.714285714285714</v>
      </c>
      <c r="O6" s="8">
        <v>35.749999999999993</v>
      </c>
    </row>
    <row r="7" spans="1:15" x14ac:dyDescent="0.25">
      <c r="A7" s="5" t="s">
        <v>5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3.3333333333333335</v>
      </c>
      <c r="I7" s="8">
        <v>3.3333333333333335</v>
      </c>
      <c r="J7" s="8">
        <v>2.3333333333333335</v>
      </c>
      <c r="K7" s="8">
        <v>1.3333333333333333</v>
      </c>
      <c r="L7" s="8">
        <v>4.333333333333333</v>
      </c>
      <c r="M7" s="8">
        <v>5.333333333333333</v>
      </c>
      <c r="N7" s="8">
        <v>10</v>
      </c>
      <c r="O7" s="8">
        <v>10</v>
      </c>
    </row>
    <row r="8" spans="1:15" x14ac:dyDescent="0.25">
      <c r="A8" s="5" t="s">
        <v>8</v>
      </c>
      <c r="B8" s="8">
        <v>3.7333333333333334</v>
      </c>
      <c r="C8" s="8">
        <v>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-1</v>
      </c>
      <c r="N8" s="8">
        <v>3.7333333333333334</v>
      </c>
      <c r="O8" s="8">
        <v>0</v>
      </c>
    </row>
    <row r="9" spans="1:15" x14ac:dyDescent="0.25">
      <c r="A9" s="5" t="s">
        <v>7</v>
      </c>
      <c r="B9" s="8">
        <v>2.604166666666667</v>
      </c>
      <c r="C9" s="8">
        <v>4.666666666666667</v>
      </c>
      <c r="D9" s="8">
        <v>5.2083333333333339</v>
      </c>
      <c r="E9" s="8">
        <v>0</v>
      </c>
      <c r="F9" s="8">
        <v>0</v>
      </c>
      <c r="G9" s="8">
        <v>0</v>
      </c>
      <c r="H9" s="8">
        <v>4.166666666666667</v>
      </c>
      <c r="I9" s="8">
        <v>6.666666666666667</v>
      </c>
      <c r="J9" s="8">
        <v>0</v>
      </c>
      <c r="K9" s="8">
        <v>2</v>
      </c>
      <c r="L9" s="8">
        <v>0</v>
      </c>
      <c r="M9" s="8">
        <v>0</v>
      </c>
      <c r="N9" s="8">
        <v>11.979166666666668</v>
      </c>
      <c r="O9" s="8">
        <v>13.333333333333334</v>
      </c>
    </row>
    <row r="10" spans="1:15" x14ac:dyDescent="0.25">
      <c r="A10" s="5" t="s">
        <v>6</v>
      </c>
      <c r="B10" s="8">
        <v>0</v>
      </c>
      <c r="C10" s="8">
        <v>24</v>
      </c>
      <c r="D10" s="8">
        <v>16</v>
      </c>
      <c r="E10" s="8">
        <v>0</v>
      </c>
      <c r="F10" s="8">
        <v>0</v>
      </c>
      <c r="G10" s="8">
        <v>10</v>
      </c>
      <c r="H10" s="8">
        <v>0</v>
      </c>
      <c r="I10" s="8">
        <v>0</v>
      </c>
      <c r="J10" s="8">
        <v>0</v>
      </c>
      <c r="K10" s="8">
        <v>-0.33333333333333331</v>
      </c>
      <c r="L10" s="8">
        <v>30</v>
      </c>
      <c r="M10" s="8">
        <v>24</v>
      </c>
      <c r="N10" s="8">
        <v>46</v>
      </c>
      <c r="O10" s="8">
        <v>57.666666666666664</v>
      </c>
    </row>
    <row r="11" spans="1:15" x14ac:dyDescent="0.25">
      <c r="A11" s="5" t="s">
        <v>9</v>
      </c>
      <c r="B11" s="8">
        <v>6.0666666666666664</v>
      </c>
      <c r="C11" s="8">
        <v>12.5</v>
      </c>
      <c r="D11" s="8">
        <v>8.8666666666666671</v>
      </c>
      <c r="E11" s="8">
        <v>2.5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14.933333333333334</v>
      </c>
      <c r="O11" s="8">
        <v>15</v>
      </c>
    </row>
    <row r="12" spans="1:15" x14ac:dyDescent="0.25">
      <c r="A12" s="5" t="s">
        <v>17</v>
      </c>
      <c r="B12" s="8">
        <v>12.404166666666667</v>
      </c>
      <c r="C12" s="8">
        <v>66.166666666666671</v>
      </c>
      <c r="D12" s="8">
        <v>48.075000000000003</v>
      </c>
      <c r="E12" s="8">
        <v>2.5</v>
      </c>
      <c r="F12" s="8">
        <v>-5.8285714285714283</v>
      </c>
      <c r="G12" s="8">
        <v>7.75</v>
      </c>
      <c r="H12" s="8">
        <v>7.5</v>
      </c>
      <c r="I12" s="8">
        <v>11.333333333333334</v>
      </c>
      <c r="J12" s="8">
        <v>2.3333333333333335</v>
      </c>
      <c r="K12" s="8">
        <v>13</v>
      </c>
      <c r="L12" s="8">
        <v>32.876190476190473</v>
      </c>
      <c r="M12" s="8">
        <v>31</v>
      </c>
      <c r="N12" s="8">
        <v>97.360119047619051</v>
      </c>
      <c r="O12" s="8">
        <v>131.75</v>
      </c>
    </row>
  </sheetData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="75" zoomScaleNormal="75" workbookViewId="0">
      <selection activeCell="L29" sqref="K14:L29"/>
    </sheetView>
  </sheetViews>
  <sheetFormatPr defaultRowHeight="15" x14ac:dyDescent="0.25"/>
  <cols>
    <col min="1" max="1" width="14" customWidth="1"/>
    <col min="2" max="3" width="20.140625" customWidth="1"/>
    <col min="4" max="4" width="26.7109375" customWidth="1"/>
    <col min="5" max="5" width="13.85546875" customWidth="1"/>
    <col min="6" max="7" width="20" customWidth="1"/>
    <col min="8" max="8" width="26.7109375" customWidth="1"/>
    <col min="9" max="12" width="20.28515625" bestFit="1" customWidth="1"/>
    <col min="13" max="14" width="20.28515625" customWidth="1"/>
    <col min="15" max="18" width="20.28515625" bestFit="1" customWidth="1"/>
    <col min="19" max="19" width="24.28515625" bestFit="1" customWidth="1"/>
    <col min="20" max="20" width="25.28515625" bestFit="1" customWidth="1"/>
    <col min="21" max="21" width="25" bestFit="1" customWidth="1"/>
  </cols>
  <sheetData>
    <row r="1" spans="1:10" x14ac:dyDescent="0.25">
      <c r="A1" s="4" t="s">
        <v>16</v>
      </c>
      <c r="B1" t="s">
        <v>19</v>
      </c>
      <c r="C1" t="s">
        <v>20</v>
      </c>
      <c r="D1" t="s">
        <v>29</v>
      </c>
      <c r="E1" t="s">
        <v>30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39</v>
      </c>
    </row>
    <row r="2" spans="1:10" x14ac:dyDescent="0.25">
      <c r="A2" s="5">
        <v>1</v>
      </c>
      <c r="B2" s="8">
        <v>36</v>
      </c>
      <c r="C2" s="8">
        <v>47</v>
      </c>
      <c r="D2" s="8">
        <v>12.404166666666667</v>
      </c>
      <c r="E2" s="8">
        <v>66.166666666666657</v>
      </c>
      <c r="F2">
        <f t="shared" ref="F2:F7" si="0">VLOOKUP(A2,$A$1:$E$7, 4, FALSE)-VLOOKUP(A2,$A$1:$E$7, 5,FALSE)</f>
        <v>-53.762499999999989</v>
      </c>
      <c r="G2" s="10">
        <f>Data!AF2</f>
        <v>2.3909774436090228</v>
      </c>
      <c r="H2" s="10">
        <f t="shared" ref="H2:H7" si="1">VLOOKUP(A2,$A$1:$E$7,4,FALSE)/G2</f>
        <v>5.1879061844863728</v>
      </c>
      <c r="I2" s="10">
        <f t="shared" ref="I2:I7" si="2">VLOOKUP(A2,$A$1:$E$7,5,FALSE)/G2</f>
        <v>27.673480083857434</v>
      </c>
      <c r="J2" s="10">
        <f>H2-I2</f>
        <v>-22.485573899371062</v>
      </c>
    </row>
    <row r="3" spans="1:10" x14ac:dyDescent="0.25">
      <c r="A3" s="5">
        <v>2</v>
      </c>
      <c r="B3" s="8">
        <v>36</v>
      </c>
      <c r="C3" s="8">
        <v>47</v>
      </c>
      <c r="D3" s="8">
        <v>48.075000000000003</v>
      </c>
      <c r="E3" s="8">
        <v>2.5</v>
      </c>
      <c r="F3">
        <f t="shared" si="0"/>
        <v>45.575000000000003</v>
      </c>
      <c r="G3" s="10">
        <f>Data!AF3</f>
        <v>2.3909774436090228</v>
      </c>
      <c r="H3" s="10">
        <f t="shared" si="1"/>
        <v>20.106839622641509</v>
      </c>
      <c r="I3" s="10">
        <f t="shared" si="2"/>
        <v>1.0455974842767295</v>
      </c>
      <c r="J3" s="10">
        <f t="shared" ref="J3:J7" si="3">H3-I3</f>
        <v>19.061242138364779</v>
      </c>
    </row>
    <row r="4" spans="1:10" x14ac:dyDescent="0.25">
      <c r="A4" s="5">
        <v>3</v>
      </c>
      <c r="B4" s="8">
        <v>20</v>
      </c>
      <c r="C4" s="8">
        <v>41</v>
      </c>
      <c r="D4" s="8">
        <v>-5.8285714285714283</v>
      </c>
      <c r="E4" s="8">
        <v>7.75</v>
      </c>
      <c r="F4">
        <f t="shared" si="0"/>
        <v>-13.578571428571429</v>
      </c>
      <c r="G4" s="10">
        <f>Data!AF4</f>
        <v>1.1388888888888888</v>
      </c>
      <c r="H4" s="10">
        <f t="shared" si="1"/>
        <v>-5.1177700348432058</v>
      </c>
      <c r="I4" s="10">
        <f t="shared" si="2"/>
        <v>6.8048780487804885</v>
      </c>
      <c r="J4" s="10">
        <f t="shared" si="3"/>
        <v>-11.922648083623695</v>
      </c>
    </row>
    <row r="5" spans="1:10" x14ac:dyDescent="0.25">
      <c r="A5" s="5">
        <v>4</v>
      </c>
      <c r="B5" s="8">
        <v>37</v>
      </c>
      <c r="C5" s="8">
        <v>47</v>
      </c>
      <c r="D5" s="8">
        <v>7.5</v>
      </c>
      <c r="E5" s="8">
        <v>11.333333333333334</v>
      </c>
      <c r="F5">
        <f t="shared" si="0"/>
        <v>-3.8333333333333339</v>
      </c>
      <c r="G5" s="10">
        <f>Data!AF5</f>
        <v>1.1299435028248586</v>
      </c>
      <c r="H5" s="10">
        <f t="shared" si="1"/>
        <v>6.6375000000000011</v>
      </c>
      <c r="I5" s="10">
        <f t="shared" si="2"/>
        <v>10.030000000000003</v>
      </c>
      <c r="J5" s="10">
        <f t="shared" si="3"/>
        <v>-3.3925000000000018</v>
      </c>
    </row>
    <row r="6" spans="1:10" x14ac:dyDescent="0.25">
      <c r="A6" s="5">
        <v>5</v>
      </c>
      <c r="B6" s="8">
        <v>50</v>
      </c>
      <c r="C6" s="8">
        <v>26</v>
      </c>
      <c r="D6" s="8">
        <v>2.3333333333333335</v>
      </c>
      <c r="E6" s="8">
        <v>13</v>
      </c>
      <c r="F6">
        <f t="shared" si="0"/>
        <v>-10.666666666666666</v>
      </c>
      <c r="G6" s="10">
        <f>Data!AF6</f>
        <v>1.0920634920634922</v>
      </c>
      <c r="H6" s="10">
        <f t="shared" si="1"/>
        <v>2.1366279069767442</v>
      </c>
      <c r="I6" s="10">
        <f t="shared" si="2"/>
        <v>11.904069767441859</v>
      </c>
      <c r="J6" s="10">
        <f t="shared" si="3"/>
        <v>-9.7674418604651159</v>
      </c>
    </row>
    <row r="7" spans="1:10" x14ac:dyDescent="0.25">
      <c r="A7" s="5">
        <v>6</v>
      </c>
      <c r="B7" s="8">
        <v>26</v>
      </c>
      <c r="C7" s="8">
        <v>26</v>
      </c>
      <c r="D7" s="8">
        <v>32.876190476190473</v>
      </c>
      <c r="E7" s="8">
        <v>31</v>
      </c>
      <c r="F7">
        <f t="shared" si="0"/>
        <v>1.8761904761904731</v>
      </c>
      <c r="G7" s="10">
        <f>Data!AF7</f>
        <v>2.4655172413793105</v>
      </c>
      <c r="H7" s="10">
        <f t="shared" si="1"/>
        <v>13.334398934398932</v>
      </c>
      <c r="I7" s="10">
        <f t="shared" si="2"/>
        <v>12.573426573426573</v>
      </c>
      <c r="J7" s="10">
        <f t="shared" si="3"/>
        <v>0.76097236097235843</v>
      </c>
    </row>
    <row r="8" spans="1:10" x14ac:dyDescent="0.25">
      <c r="A8" s="5" t="s">
        <v>17</v>
      </c>
      <c r="B8" s="8">
        <v>205</v>
      </c>
      <c r="C8" s="8">
        <v>234</v>
      </c>
      <c r="D8" s="8">
        <v>97.360119047619051</v>
      </c>
      <c r="E8" s="8">
        <v>131.75</v>
      </c>
      <c r="F8" s="9">
        <f>SUM(F2:F7)</f>
        <v>-34.389880952380942</v>
      </c>
      <c r="G8" s="11">
        <f>AVERAGE(G2:G7)</f>
        <v>1.7680613353957657</v>
      </c>
      <c r="H8" s="11">
        <f t="shared" ref="H8:I8" si="4">AVERAGE(H2:H7)</f>
        <v>7.0475837689433929</v>
      </c>
      <c r="I8" s="11">
        <f t="shared" si="4"/>
        <v>11.671908659630516</v>
      </c>
      <c r="J8" s="11">
        <f>SUM(J2:J7)</f>
        <v>-27.745949344122735</v>
      </c>
    </row>
    <row r="10" spans="1:10" s="12" customFormat="1" x14ac:dyDescent="0.25">
      <c r="A10" s="12" t="s">
        <v>3</v>
      </c>
      <c r="B10" s="12" t="str">
        <f t="shared" ref="B10:J10" si="5">B1</f>
        <v>Sum of Has</v>
      </c>
      <c r="C10" s="12" t="str">
        <f t="shared" si="5"/>
        <v>Sum of Wants</v>
      </c>
      <c r="D10" s="12" t="str">
        <f t="shared" si="5"/>
        <v>Sum of Score</v>
      </c>
      <c r="E10" s="12" t="str">
        <f t="shared" si="5"/>
        <v>Sum of Score2</v>
      </c>
      <c r="F10" s="12" t="str">
        <f t="shared" si="5"/>
        <v>Improvement</v>
      </c>
      <c r="G10" s="12" t="str">
        <f t="shared" si="5"/>
        <v>Difficulty (Want/Has)</v>
      </c>
      <c r="H10" s="12" t="str">
        <f t="shared" si="5"/>
        <v>Norm(Score1)</v>
      </c>
      <c r="I10" s="12" t="str">
        <f t="shared" si="5"/>
        <v>Norm(Score2)</v>
      </c>
      <c r="J10" s="12" t="str">
        <f t="shared" si="5"/>
        <v>Norm(Improvement)</v>
      </c>
    </row>
    <row r="11" spans="1:10" x14ac:dyDescent="0.25">
      <c r="A11">
        <f t="shared" ref="A11:J11" si="6">A2</f>
        <v>1</v>
      </c>
      <c r="B11">
        <f t="shared" si="6"/>
        <v>36</v>
      </c>
      <c r="C11">
        <f t="shared" si="6"/>
        <v>47</v>
      </c>
      <c r="D11">
        <f t="shared" si="6"/>
        <v>12.404166666666667</v>
      </c>
      <c r="E11">
        <f t="shared" si="6"/>
        <v>66.166666666666657</v>
      </c>
      <c r="F11">
        <f t="shared" si="6"/>
        <v>-53.762499999999989</v>
      </c>
      <c r="G11">
        <f t="shared" si="6"/>
        <v>2.3909774436090228</v>
      </c>
      <c r="H11">
        <f t="shared" si="6"/>
        <v>5.1879061844863728</v>
      </c>
      <c r="I11">
        <f t="shared" si="6"/>
        <v>27.673480083857434</v>
      </c>
      <c r="J11">
        <f t="shared" si="6"/>
        <v>-22.485573899371062</v>
      </c>
    </row>
    <row r="12" spans="1:10" x14ac:dyDescent="0.25">
      <c r="A12">
        <f t="shared" ref="A12:J12" si="7">A3</f>
        <v>2</v>
      </c>
      <c r="B12">
        <f t="shared" si="7"/>
        <v>36</v>
      </c>
      <c r="C12">
        <f t="shared" si="7"/>
        <v>47</v>
      </c>
      <c r="D12">
        <f t="shared" si="7"/>
        <v>48.075000000000003</v>
      </c>
      <c r="E12">
        <f t="shared" si="7"/>
        <v>2.5</v>
      </c>
      <c r="F12">
        <f t="shared" si="7"/>
        <v>45.575000000000003</v>
      </c>
      <c r="G12">
        <f t="shared" si="7"/>
        <v>2.3909774436090228</v>
      </c>
      <c r="H12">
        <f t="shared" si="7"/>
        <v>20.106839622641509</v>
      </c>
      <c r="I12">
        <f t="shared" si="7"/>
        <v>1.0455974842767295</v>
      </c>
      <c r="J12">
        <f t="shared" si="7"/>
        <v>19.061242138364779</v>
      </c>
    </row>
    <row r="13" spans="1:10" x14ac:dyDescent="0.25">
      <c r="A13">
        <f t="shared" ref="A13:J13" si="8">A4</f>
        <v>3</v>
      </c>
      <c r="B13">
        <f t="shared" si="8"/>
        <v>20</v>
      </c>
      <c r="C13">
        <f t="shared" si="8"/>
        <v>41</v>
      </c>
      <c r="D13">
        <f t="shared" si="8"/>
        <v>-5.8285714285714283</v>
      </c>
      <c r="E13">
        <f t="shared" si="8"/>
        <v>7.75</v>
      </c>
      <c r="F13">
        <f t="shared" si="8"/>
        <v>-13.578571428571429</v>
      </c>
      <c r="G13">
        <f t="shared" si="8"/>
        <v>1.1388888888888888</v>
      </c>
      <c r="H13">
        <f t="shared" si="8"/>
        <v>-5.1177700348432058</v>
      </c>
      <c r="I13">
        <f t="shared" si="8"/>
        <v>6.8048780487804885</v>
      </c>
      <c r="J13">
        <f t="shared" si="8"/>
        <v>-11.922648083623695</v>
      </c>
    </row>
    <row r="14" spans="1:10" x14ac:dyDescent="0.25">
      <c r="A14">
        <f t="shared" ref="A14:J14" si="9">A5</f>
        <v>4</v>
      </c>
      <c r="B14">
        <f t="shared" si="9"/>
        <v>37</v>
      </c>
      <c r="C14">
        <f t="shared" si="9"/>
        <v>47</v>
      </c>
      <c r="D14">
        <f t="shared" si="9"/>
        <v>7.5</v>
      </c>
      <c r="E14">
        <f t="shared" si="9"/>
        <v>11.333333333333334</v>
      </c>
      <c r="F14">
        <f t="shared" si="9"/>
        <v>-3.8333333333333339</v>
      </c>
      <c r="G14">
        <f t="shared" si="9"/>
        <v>1.1299435028248586</v>
      </c>
      <c r="H14">
        <f t="shared" si="9"/>
        <v>6.6375000000000011</v>
      </c>
      <c r="I14">
        <f t="shared" si="9"/>
        <v>10.030000000000003</v>
      </c>
      <c r="J14">
        <f t="shared" si="9"/>
        <v>-3.3925000000000018</v>
      </c>
    </row>
    <row r="15" spans="1:10" x14ac:dyDescent="0.25">
      <c r="A15">
        <f t="shared" ref="A15:J15" si="10">A6</f>
        <v>5</v>
      </c>
      <c r="B15">
        <f t="shared" si="10"/>
        <v>50</v>
      </c>
      <c r="C15">
        <f t="shared" si="10"/>
        <v>26</v>
      </c>
      <c r="D15">
        <f t="shared" si="10"/>
        <v>2.3333333333333335</v>
      </c>
      <c r="E15">
        <f t="shared" si="10"/>
        <v>13</v>
      </c>
      <c r="F15">
        <f t="shared" si="10"/>
        <v>-10.666666666666666</v>
      </c>
      <c r="G15">
        <f t="shared" si="10"/>
        <v>1.0920634920634922</v>
      </c>
      <c r="H15">
        <f t="shared" si="10"/>
        <v>2.1366279069767442</v>
      </c>
      <c r="I15">
        <f t="shared" si="10"/>
        <v>11.904069767441859</v>
      </c>
      <c r="J15">
        <f t="shared" si="10"/>
        <v>-9.7674418604651159</v>
      </c>
    </row>
    <row r="16" spans="1:10" x14ac:dyDescent="0.25">
      <c r="A16">
        <f t="shared" ref="A16:J16" si="11">A7</f>
        <v>6</v>
      </c>
      <c r="B16">
        <f t="shared" si="11"/>
        <v>26</v>
      </c>
      <c r="C16">
        <f t="shared" si="11"/>
        <v>26</v>
      </c>
      <c r="D16">
        <f t="shared" si="11"/>
        <v>32.876190476190473</v>
      </c>
      <c r="E16">
        <f t="shared" si="11"/>
        <v>31</v>
      </c>
      <c r="F16">
        <f t="shared" si="11"/>
        <v>1.8761904761904731</v>
      </c>
      <c r="G16">
        <f t="shared" si="11"/>
        <v>2.4655172413793105</v>
      </c>
      <c r="H16">
        <f t="shared" si="11"/>
        <v>13.334398934398932</v>
      </c>
      <c r="I16">
        <f t="shared" si="11"/>
        <v>12.573426573426573</v>
      </c>
      <c r="J16">
        <f t="shared" si="11"/>
        <v>0.76097236097235843</v>
      </c>
    </row>
    <row r="18" spans="1:10" x14ac:dyDescent="0.25">
      <c r="A18" s="4" t="s">
        <v>16</v>
      </c>
      <c r="B18" t="s">
        <v>41</v>
      </c>
      <c r="C18" t="s">
        <v>42</v>
      </c>
      <c r="D18" t="s">
        <v>40</v>
      </c>
    </row>
    <row r="19" spans="1:10" x14ac:dyDescent="0.25">
      <c r="A19" s="5">
        <v>1</v>
      </c>
      <c r="B19" s="8">
        <v>5.1879061844863728</v>
      </c>
      <c r="C19" s="8">
        <v>27.673480083857434</v>
      </c>
      <c r="D19" s="8">
        <v>-22.485573899371062</v>
      </c>
    </row>
    <row r="20" spans="1:10" x14ac:dyDescent="0.25">
      <c r="A20" s="5">
        <v>2</v>
      </c>
      <c r="B20" s="8">
        <v>20.106839622641509</v>
      </c>
      <c r="C20" s="8">
        <v>1.0455974842767295</v>
      </c>
      <c r="D20" s="8">
        <v>19.061242138364779</v>
      </c>
    </row>
    <row r="21" spans="1:10" x14ac:dyDescent="0.25">
      <c r="A21" s="5">
        <v>3</v>
      </c>
      <c r="B21" s="8">
        <v>-5.1177700348432058</v>
      </c>
      <c r="C21" s="8">
        <v>6.8048780487804885</v>
      </c>
      <c r="D21" s="8">
        <v>-11.922648083623695</v>
      </c>
    </row>
    <row r="22" spans="1:10" x14ac:dyDescent="0.25">
      <c r="A22" s="5">
        <v>4</v>
      </c>
      <c r="B22" s="8">
        <v>6.6375000000000011</v>
      </c>
      <c r="C22" s="8">
        <v>10.030000000000003</v>
      </c>
      <c r="D22" s="8">
        <v>-3.3925000000000018</v>
      </c>
      <c r="J22">
        <v>0.5</v>
      </c>
    </row>
    <row r="23" spans="1:10" x14ac:dyDescent="0.25">
      <c r="A23" s="5">
        <v>5</v>
      </c>
      <c r="B23" s="8">
        <v>2.1366279069767442</v>
      </c>
      <c r="C23" s="8">
        <v>11.904069767441859</v>
      </c>
      <c r="D23" s="8">
        <v>-9.7674418604651159</v>
      </c>
      <c r="J23">
        <v>1</v>
      </c>
    </row>
    <row r="24" spans="1:10" x14ac:dyDescent="0.25">
      <c r="A24" s="5">
        <v>6</v>
      </c>
      <c r="B24" s="8">
        <v>13.334398934398932</v>
      </c>
      <c r="C24" s="8">
        <v>12.573426573426573</v>
      </c>
      <c r="D24" s="8">
        <v>0.76097236097235843</v>
      </c>
      <c r="J24">
        <v>2</v>
      </c>
    </row>
    <row r="25" spans="1:10" x14ac:dyDescent="0.25">
      <c r="A25" s="5" t="s">
        <v>17</v>
      </c>
      <c r="B25" s="8">
        <v>42.285502613660356</v>
      </c>
      <c r="C25" s="8">
        <v>70.031451957783091</v>
      </c>
      <c r="D25" s="8">
        <v>-27.745949344122735</v>
      </c>
      <c r="J25">
        <v>0.5</v>
      </c>
    </row>
    <row r="26" spans="1:10" x14ac:dyDescent="0.25">
      <c r="J26">
        <v>1</v>
      </c>
    </row>
    <row r="27" spans="1:10" x14ac:dyDescent="0.25">
      <c r="J27">
        <v>2</v>
      </c>
    </row>
  </sheetData>
  <pageMargins left="0.7" right="0.7" top="0.75" bottom="0.75" header="0.3" footer="0.3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="75" zoomScaleNormal="75" workbookViewId="0">
      <selection activeCell="E58" sqref="E58"/>
    </sheetView>
  </sheetViews>
  <sheetFormatPr defaultRowHeight="15" x14ac:dyDescent="0.25"/>
  <cols>
    <col min="1" max="1" width="14" bestFit="1" customWidth="1"/>
    <col min="2" max="2" width="21.42578125" bestFit="1" customWidth="1"/>
    <col min="3" max="3" width="17.85546875" bestFit="1" customWidth="1"/>
    <col min="4" max="5" width="20.140625" bestFit="1" customWidth="1"/>
    <col min="6" max="6" width="24" bestFit="1" customWidth="1"/>
  </cols>
  <sheetData>
    <row r="1" spans="1:6" x14ac:dyDescent="0.25">
      <c r="A1" s="4" t="s">
        <v>16</v>
      </c>
      <c r="B1" t="s">
        <v>70</v>
      </c>
      <c r="C1" t="s">
        <v>72</v>
      </c>
      <c r="D1" t="s">
        <v>41</v>
      </c>
      <c r="E1" t="s">
        <v>42</v>
      </c>
      <c r="F1" t="s">
        <v>71</v>
      </c>
    </row>
    <row r="2" spans="1:6" x14ac:dyDescent="0.25">
      <c r="A2" s="5">
        <v>1</v>
      </c>
      <c r="B2" s="8">
        <v>2.1666666666666665</v>
      </c>
      <c r="C2" s="8">
        <v>1.5</v>
      </c>
      <c r="D2" s="8">
        <v>7.0403563941299794</v>
      </c>
      <c r="E2" s="8">
        <v>27.673480083857434</v>
      </c>
      <c r="F2" s="8">
        <v>17.356918238993707</v>
      </c>
    </row>
    <row r="3" spans="1:6" x14ac:dyDescent="0.25">
      <c r="A3" s="5">
        <v>2</v>
      </c>
      <c r="B3" s="8">
        <v>2.5</v>
      </c>
      <c r="C3" s="8">
        <v>2.1666666666666665</v>
      </c>
      <c r="D3" s="8">
        <v>20.981656184486372</v>
      </c>
      <c r="E3" s="8">
        <v>1.0455974842767295</v>
      </c>
      <c r="F3" s="8">
        <v>11.013626834381551</v>
      </c>
    </row>
    <row r="4" spans="1:6" x14ac:dyDescent="0.25">
      <c r="A4" s="5">
        <v>3</v>
      </c>
      <c r="B4" s="8">
        <v>2.1666666666666665</v>
      </c>
      <c r="C4" s="8">
        <v>1.6666666666666667</v>
      </c>
      <c r="D4" s="8">
        <v>-5.2682926829268295</v>
      </c>
      <c r="E4" s="8">
        <v>6.8048780487804885</v>
      </c>
      <c r="F4" s="8">
        <v>0.76829268292682951</v>
      </c>
    </row>
    <row r="5" spans="1:6" x14ac:dyDescent="0.25">
      <c r="A5" s="5">
        <v>4</v>
      </c>
      <c r="B5" s="8">
        <v>1.6666666666666667</v>
      </c>
      <c r="C5" s="8">
        <v>2.1666666666666665</v>
      </c>
      <c r="D5" s="8">
        <v>7.6700000000000008</v>
      </c>
      <c r="E5" s="8">
        <v>10.030000000000003</v>
      </c>
      <c r="F5" s="8">
        <v>8.8500000000000014</v>
      </c>
    </row>
    <row r="6" spans="1:6" x14ac:dyDescent="0.25">
      <c r="A6" s="5">
        <v>5</v>
      </c>
      <c r="B6" s="8">
        <v>1.8333333333333333</v>
      </c>
      <c r="C6" s="8">
        <v>1.5</v>
      </c>
      <c r="D6" s="8">
        <v>2.1366279069767442</v>
      </c>
      <c r="E6" s="8">
        <v>11.904069767441859</v>
      </c>
      <c r="F6" s="8">
        <v>7.0203488372093013</v>
      </c>
    </row>
    <row r="7" spans="1:6" x14ac:dyDescent="0.25">
      <c r="A7" s="5">
        <v>6</v>
      </c>
      <c r="B7" s="8">
        <v>2</v>
      </c>
      <c r="C7" s="8">
        <v>2.3333333333333335</v>
      </c>
      <c r="D7" s="8">
        <v>13.317016317016318</v>
      </c>
      <c r="E7" s="8">
        <v>12.573426573426573</v>
      </c>
      <c r="F7" s="8">
        <v>12.945221445221446</v>
      </c>
    </row>
    <row r="8" spans="1:6" x14ac:dyDescent="0.25">
      <c r="A8" s="5" t="s">
        <v>17</v>
      </c>
      <c r="B8" s="8">
        <v>12.333333333333332</v>
      </c>
      <c r="C8" s="8">
        <v>11.333333333333334</v>
      </c>
      <c r="D8" s="8">
        <v>45.877364119682582</v>
      </c>
      <c r="E8" s="8">
        <v>70.031451957783091</v>
      </c>
      <c r="F8" s="8">
        <v>57.954408038732836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5" x14ac:dyDescent="0.25"/>
  <sheetData>
    <row r="1" spans="1:1" x14ac:dyDescent="0.25">
      <c r="A1" s="1" t="s">
        <v>75</v>
      </c>
    </row>
    <row r="2" spans="1:1" x14ac:dyDescent="0.25">
      <c r="A2" s="1" t="s">
        <v>76</v>
      </c>
    </row>
    <row r="3" spans="1:1" x14ac:dyDescent="0.25">
      <c r="A3" s="1" t="s">
        <v>77</v>
      </c>
    </row>
    <row r="4" spans="1:1" x14ac:dyDescent="0.25">
      <c r="A4" s="1" t="s">
        <v>78</v>
      </c>
    </row>
    <row r="5" spans="1:1" x14ac:dyDescent="0.25">
      <c r="A5" s="1" t="s">
        <v>79</v>
      </c>
    </row>
    <row r="6" spans="1:1" x14ac:dyDescent="0.25">
      <c r="A6" s="1" t="s">
        <v>81</v>
      </c>
    </row>
    <row r="7" spans="1:1" x14ac:dyDescent="0.25">
      <c r="A7" s="1" t="s">
        <v>80</v>
      </c>
    </row>
    <row r="8" spans="1:1" x14ac:dyDescent="0.25">
      <c r="A8" s="1" t="s">
        <v>82</v>
      </c>
    </row>
    <row r="9" spans="1:1" x14ac:dyDescent="0.25">
      <c r="A9" s="1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2"/>
  <sheetViews>
    <sheetView zoomScaleNormal="100" workbookViewId="0"/>
  </sheetViews>
  <sheetFormatPr defaultRowHeight="10.5" x14ac:dyDescent="0.15"/>
  <cols>
    <col min="1" max="1" width="11.28515625" style="1" bestFit="1" customWidth="1"/>
    <col min="2" max="2" width="7.5703125" style="1" bestFit="1" customWidth="1"/>
    <col min="3" max="3" width="7.7109375" style="1" bestFit="1" customWidth="1"/>
    <col min="4" max="5" width="10.42578125" style="1" bestFit="1" customWidth="1"/>
    <col min="6" max="6" width="7" style="1" bestFit="1" customWidth="1"/>
    <col min="7" max="7" width="10.42578125" style="1" bestFit="1" customWidth="1"/>
    <col min="8" max="8" width="10.42578125" style="1" customWidth="1"/>
    <col min="9" max="9" width="5.5703125" style="1" bestFit="1" customWidth="1"/>
    <col min="10" max="10" width="10.42578125" style="1" bestFit="1" customWidth="1"/>
    <col min="11" max="11" width="4" style="1" bestFit="1" customWidth="1"/>
    <col min="12" max="12" width="6.140625" style="1" customWidth="1"/>
    <col min="13" max="13" width="12.7109375" style="1" bestFit="1" customWidth="1"/>
    <col min="14" max="14" width="15" style="1" bestFit="1" customWidth="1"/>
    <col min="15" max="15" width="10.42578125" style="1" bestFit="1" customWidth="1"/>
    <col min="16" max="16" width="7.5703125" style="1" bestFit="1" customWidth="1"/>
    <col min="17" max="17" width="9" style="1" bestFit="1" customWidth="1"/>
    <col min="18" max="18" width="10.42578125" style="1" bestFit="1" customWidth="1"/>
    <col min="19" max="19" width="8.28515625" style="1" bestFit="1" customWidth="1"/>
    <col min="20" max="20" width="11.28515625" style="1" bestFit="1" customWidth="1"/>
    <col min="21" max="21" width="11" style="1" bestFit="1" customWidth="1"/>
    <col min="22" max="22" width="7.5703125" style="1" bestFit="1" customWidth="1"/>
    <col min="23" max="23" width="9" style="1" bestFit="1" customWidth="1"/>
    <col min="24" max="24" width="10.42578125" style="1" bestFit="1" customWidth="1"/>
    <col min="25" max="25" width="8.28515625" style="1" bestFit="1" customWidth="1"/>
    <col min="26" max="26" width="11.28515625" style="1" bestFit="1" customWidth="1"/>
    <col min="27" max="27" width="11" style="1" bestFit="1" customWidth="1"/>
    <col min="28" max="28" width="9.140625" style="1"/>
    <col min="29" max="29" width="5.5703125" style="1" bestFit="1" customWidth="1"/>
    <col min="30" max="30" width="13.5703125" style="1" bestFit="1" customWidth="1"/>
    <col min="31" max="31" width="12.28515625" style="1" bestFit="1" customWidth="1"/>
    <col min="32" max="32" width="10.42578125" style="1" bestFit="1" customWidth="1"/>
    <col min="33" max="34" width="2.7109375" style="1" customWidth="1"/>
    <col min="35" max="43" width="2" style="1" customWidth="1"/>
    <col min="44" max="55" width="3" style="1" customWidth="1"/>
    <col min="56" max="56" width="7.28515625" style="1" customWidth="1"/>
    <col min="57" max="57" width="11.28515625" style="1" customWidth="1"/>
    <col min="58" max="58" width="6.85546875" style="1" customWidth="1"/>
    <col min="59" max="59" width="3.85546875" style="1" customWidth="1"/>
    <col min="60" max="60" width="6.85546875" style="1" customWidth="1"/>
    <col min="61" max="61" width="4.85546875" style="1" customWidth="1"/>
    <col min="62" max="63" width="3" style="1" customWidth="1"/>
    <col min="64" max="64" width="7.85546875" style="1" customWidth="1"/>
    <col min="65" max="65" width="4.85546875" style="1" customWidth="1"/>
    <col min="66" max="66" width="7.85546875" style="1" customWidth="1"/>
    <col min="67" max="67" width="4.85546875" style="1" customWidth="1"/>
    <col min="68" max="68" width="7.85546875" style="1" customWidth="1"/>
    <col min="69" max="69" width="4.85546875" style="1" customWidth="1"/>
    <col min="70" max="70" width="7.85546875" style="1" customWidth="1"/>
    <col min="71" max="71" width="4.85546875" style="1" customWidth="1"/>
    <col min="72" max="72" width="7.85546875" style="1" customWidth="1"/>
    <col min="73" max="73" width="4.85546875" style="1" customWidth="1"/>
    <col min="74" max="74" width="7.85546875" style="1" customWidth="1"/>
    <col min="75" max="75" width="4.85546875" style="1" customWidth="1"/>
    <col min="76" max="76" width="7.85546875" style="1" customWidth="1"/>
    <col min="77" max="77" width="4.85546875" style="1" customWidth="1"/>
    <col min="78" max="78" width="7.85546875" style="1" customWidth="1"/>
    <col min="79" max="79" width="4.85546875" style="1" customWidth="1"/>
    <col min="80" max="80" width="7.85546875" style="1" customWidth="1"/>
    <col min="81" max="81" width="4.85546875" style="1" customWidth="1"/>
    <col min="82" max="82" width="7.85546875" style="1" customWidth="1"/>
    <col min="83" max="83" width="4.85546875" style="1" customWidth="1"/>
    <col min="84" max="84" width="7.85546875" style="1" customWidth="1"/>
    <col min="85" max="85" width="4.85546875" style="1" customWidth="1"/>
    <col min="86" max="86" width="7.85546875" style="1" customWidth="1"/>
    <col min="87" max="87" width="4.85546875" style="1" customWidth="1"/>
    <col min="88" max="88" width="7.85546875" style="1" customWidth="1"/>
    <col min="89" max="89" width="9.140625" style="1"/>
    <col min="90" max="90" width="12.140625" style="1" bestFit="1" customWidth="1"/>
    <col min="91" max="91" width="11.28515625" style="1" bestFit="1" customWidth="1"/>
    <col min="92" max="16384" width="9.140625" style="1"/>
  </cols>
  <sheetData>
    <row r="1" spans="1:91" s="2" customFormat="1" x14ac:dyDescent="0.15">
      <c r="A1" s="2" t="s">
        <v>0</v>
      </c>
      <c r="B1" s="2" t="s">
        <v>10</v>
      </c>
      <c r="C1" s="2" t="s">
        <v>11</v>
      </c>
      <c r="I1" s="2" t="s">
        <v>3</v>
      </c>
      <c r="J1" s="2" t="s">
        <v>0</v>
      </c>
      <c r="K1" s="2" t="s">
        <v>1</v>
      </c>
      <c r="L1" s="2" t="s">
        <v>2</v>
      </c>
      <c r="M1" s="2" t="s">
        <v>84</v>
      </c>
      <c r="N1" s="2" t="s">
        <v>85</v>
      </c>
      <c r="O1" s="2" t="s">
        <v>74</v>
      </c>
      <c r="P1" s="2" t="s">
        <v>21</v>
      </c>
      <c r="Q1" s="2" t="s">
        <v>23</v>
      </c>
      <c r="R1" s="2" t="s">
        <v>24</v>
      </c>
      <c r="S1" s="2" t="s">
        <v>26</v>
      </c>
      <c r="T1" s="2" t="s">
        <v>27</v>
      </c>
      <c r="U1" s="2" t="s">
        <v>25</v>
      </c>
      <c r="V1" s="2" t="s">
        <v>22</v>
      </c>
      <c r="W1" s="2" t="s">
        <v>23</v>
      </c>
      <c r="X1" s="2" t="s">
        <v>24</v>
      </c>
      <c r="Y1" s="2" t="s">
        <v>26</v>
      </c>
      <c r="Z1" s="2" t="s">
        <v>27</v>
      </c>
      <c r="AA1" s="2" t="s">
        <v>25</v>
      </c>
      <c r="AC1" s="2" t="s">
        <v>3</v>
      </c>
      <c r="AD1" s="2" t="s">
        <v>12</v>
      </c>
      <c r="AE1" s="2" t="s">
        <v>13</v>
      </c>
      <c r="AF1" s="2" t="s">
        <v>74</v>
      </c>
    </row>
    <row r="2" spans="1:91" x14ac:dyDescent="0.15">
      <c r="A2" s="1" t="s">
        <v>4</v>
      </c>
      <c r="B2" s="1">
        <f t="shared" ref="B2:C7" si="0">K2+K8+K14+K20+K26+K32</f>
        <v>68</v>
      </c>
      <c r="C2" s="1">
        <f t="shared" si="0"/>
        <v>51</v>
      </c>
      <c r="I2" s="1">
        <v>1</v>
      </c>
      <c r="J2" s="1" t="s">
        <v>4</v>
      </c>
      <c r="K2" s="1">
        <v>19</v>
      </c>
      <c r="L2" s="1">
        <v>0</v>
      </c>
      <c r="M2" s="1">
        <f>K2*VLOOKUP(J2,$A$11:$E$16,5,FALSE)</f>
        <v>14.25</v>
      </c>
      <c r="N2" s="1">
        <f>L2*VLOOKUP(J2,$A$11:$E$16,5,FALSE)</f>
        <v>0</v>
      </c>
      <c r="O2" s="1">
        <f>M2+N2</f>
        <v>14.25</v>
      </c>
      <c r="P2" s="3">
        <v>0</v>
      </c>
      <c r="Q2" s="1">
        <f>IF($K2&gt;0, P2, 0)</f>
        <v>0</v>
      </c>
      <c r="R2" s="1">
        <f>IF(AND($L2&gt;0, $L2&gt;P2), $L2-P2, 0)</f>
        <v>0</v>
      </c>
      <c r="S2" s="1">
        <f>IF(AND($K2=0, $L2=0, P2&gt;0),P2,0)</f>
        <v>0</v>
      </c>
      <c r="T2" s="1">
        <f>IF(AND($L2&gt;0, P2&gt;$L2), P2-$L2, 0)</f>
        <v>0</v>
      </c>
      <c r="U2" s="1">
        <f>Q2*$B$27+(R2/VLOOKUP(J2,$A$20:$D$25,4,FALSE))*$B$28+(S2/VLOOKUP(J2,$A$20:$D$25,4,FALSE))*$B$29+(T2*VLOOKUP(J2,$A$20:$D$25,4,FALSE))*$B$30</f>
        <v>0</v>
      </c>
      <c r="V2" s="3">
        <v>12</v>
      </c>
      <c r="W2" s="1">
        <f>IF($K2&gt;0, V2, 0)</f>
        <v>12</v>
      </c>
      <c r="X2" s="1">
        <f>IF(AND($L2&gt;0, $L2&gt;V2), $L2-V2, 0)</f>
        <v>0</v>
      </c>
      <c r="Y2" s="1">
        <f>IF(AND($K2=0, $L2=0, V2&gt;0),V2,0)</f>
        <v>0</v>
      </c>
      <c r="Z2" s="1">
        <f>IF(AND($L2&gt;0, V2&gt;$L2), V2-$L2, 0)</f>
        <v>0</v>
      </c>
      <c r="AA2" s="1">
        <f>W2*$B$27+(X2/VLOOKUP(J2,$A$11:$E$16,5,FALSE))*$B$28+(Y2/VLOOKUP(J2,$A$11:$E$16,5,FALSE))*$B$29+(Z2*VLOOKUP(J2,$A$11:$E$16,5,FALSE))*$B$30</f>
        <v>24</v>
      </c>
      <c r="AC2" s="1">
        <v>1</v>
      </c>
      <c r="AD2" s="1">
        <f>SUM(K2:K7)</f>
        <v>36</v>
      </c>
      <c r="AE2" s="1">
        <f>SUM(L2:L7)</f>
        <v>47</v>
      </c>
      <c r="AF2" s="1">
        <f>SUM(N2:N7)/SUM(M2:M7)</f>
        <v>2.3909774436090228</v>
      </c>
    </row>
    <row r="3" spans="1:91" x14ac:dyDescent="0.15">
      <c r="A3" s="1" t="s">
        <v>5</v>
      </c>
      <c r="B3" s="1">
        <f t="shared" si="0"/>
        <v>15</v>
      </c>
      <c r="C3" s="1">
        <f t="shared" si="0"/>
        <v>45</v>
      </c>
      <c r="I3" s="1">
        <v>1</v>
      </c>
      <c r="J3" s="1" t="s">
        <v>5</v>
      </c>
      <c r="K3" s="1">
        <v>5</v>
      </c>
      <c r="L3" s="1">
        <v>0</v>
      </c>
      <c r="M3" s="1">
        <f t="shared" ref="M3:M37" si="1">K3*VLOOKUP(J3,$A$11:$E$16,5,FALSE)</f>
        <v>15</v>
      </c>
      <c r="N3" s="1">
        <f t="shared" ref="N3:N37" si="2">L3*VLOOKUP(J3,$A$11:$E$16,5,FALSE)</f>
        <v>0</v>
      </c>
      <c r="O3" s="1">
        <f t="shared" ref="O3:O37" si="3">M3+N3</f>
        <v>15</v>
      </c>
      <c r="P3" s="3">
        <v>0</v>
      </c>
      <c r="Q3" s="1">
        <f t="shared" ref="Q3:Q37" si="4">IF($K3&gt;0, P3, 0)</f>
        <v>0</v>
      </c>
      <c r="R3" s="1">
        <f t="shared" ref="R3:R37" si="5">IF(AND($L3&gt;0, $L3&gt;P3), $L3-P3, 0)</f>
        <v>0</v>
      </c>
      <c r="S3" s="1">
        <f t="shared" ref="S3:S37" si="6">IF(AND($K3=0, $L3=0, P3&gt;0),P3,0)</f>
        <v>0</v>
      </c>
      <c r="T3" s="1">
        <f t="shared" ref="T3:T37" si="7">IF(AND($L3&gt;0, P3&gt;$L3), P3-$L3, 0)</f>
        <v>0</v>
      </c>
      <c r="U3" s="1">
        <f t="shared" ref="U3:U37" si="8">Q3*$B$27+(R3/VLOOKUP(J3,$A$20:$D$25,4,FALSE))*$B$28+(S3/VLOOKUP(J3,$A$20:$D$25,4,FALSE))*$B$29+(T3*VLOOKUP(J3,$A$20:$D$25,4,FALSE))*$B$30</f>
        <v>0</v>
      </c>
      <c r="V3" s="3">
        <v>0</v>
      </c>
      <c r="W3" s="1">
        <f t="shared" ref="W3:W37" si="9">IF($K3&gt;0, V3, 0)</f>
        <v>0</v>
      </c>
      <c r="X3" s="1">
        <f t="shared" ref="X3:X37" si="10">IF(AND($L3&gt;0, $L3&gt;V3), $L3-V3, 0)</f>
        <v>0</v>
      </c>
      <c r="Y3" s="1">
        <f t="shared" ref="Y3:Y37" si="11">IF(AND($K3=0, $L3=0, V3&gt;0),V3,0)</f>
        <v>0</v>
      </c>
      <c r="Z3" s="1">
        <f t="shared" ref="Z3:Z37" si="12">IF(AND($L3&gt;0, V3&gt;$L3), V3-$L3, 0)</f>
        <v>0</v>
      </c>
      <c r="AA3" s="1">
        <f t="shared" ref="AA3:AA37" si="13">W3*$B$27+(X3/VLOOKUP(J3,$A$11:$E$16,5,FALSE))*$B$28+(Y3/VLOOKUP(J3,$A$11:$E$16,5,FALSE))*$B$29+(Z3*VLOOKUP(J3,$A$11:$E$16,5,FALSE))*$B$30</f>
        <v>0</v>
      </c>
      <c r="AC3" s="1">
        <v>2</v>
      </c>
      <c r="AD3" s="1">
        <f>SUM(K8:K13)</f>
        <v>36</v>
      </c>
      <c r="AE3" s="1">
        <f>SUM(L8:L13)</f>
        <v>47</v>
      </c>
      <c r="AF3" s="1">
        <f>SUM(N8:N13)/SUM(M8:M13)</f>
        <v>2.3909774436090228</v>
      </c>
    </row>
    <row r="4" spans="1:91" x14ac:dyDescent="0.15">
      <c r="A4" s="1" t="s">
        <v>6</v>
      </c>
      <c r="B4" s="1">
        <f t="shared" si="0"/>
        <v>45</v>
      </c>
      <c r="C4" s="1">
        <f t="shared" si="0"/>
        <v>15</v>
      </c>
      <c r="I4" s="1">
        <v>1</v>
      </c>
      <c r="J4" s="1" t="s">
        <v>6</v>
      </c>
      <c r="K4" s="1">
        <v>12</v>
      </c>
      <c r="L4" s="1">
        <v>0</v>
      </c>
      <c r="M4" s="1">
        <f t="shared" si="1"/>
        <v>4</v>
      </c>
      <c r="N4" s="1">
        <f t="shared" si="2"/>
        <v>0</v>
      </c>
      <c r="O4" s="1">
        <f t="shared" si="3"/>
        <v>4</v>
      </c>
      <c r="P4" s="3">
        <v>0</v>
      </c>
      <c r="Q4" s="1">
        <f t="shared" si="4"/>
        <v>0</v>
      </c>
      <c r="R4" s="1">
        <f t="shared" si="5"/>
        <v>0</v>
      </c>
      <c r="S4" s="1">
        <f t="shared" si="6"/>
        <v>0</v>
      </c>
      <c r="T4" s="1">
        <f t="shared" si="7"/>
        <v>0</v>
      </c>
      <c r="U4" s="1">
        <f t="shared" si="8"/>
        <v>0</v>
      </c>
      <c r="V4" s="3">
        <v>12</v>
      </c>
      <c r="W4" s="1">
        <f t="shared" si="9"/>
        <v>12</v>
      </c>
      <c r="X4" s="1">
        <f t="shared" si="10"/>
        <v>0</v>
      </c>
      <c r="Y4" s="1">
        <f t="shared" si="11"/>
        <v>0</v>
      </c>
      <c r="Z4" s="1">
        <f t="shared" si="12"/>
        <v>0</v>
      </c>
      <c r="AA4" s="1">
        <f t="shared" si="13"/>
        <v>24</v>
      </c>
      <c r="AC4" s="1">
        <v>3</v>
      </c>
      <c r="AD4" s="1">
        <f>SUM(K14:K19)</f>
        <v>20</v>
      </c>
      <c r="AE4" s="1">
        <f>SUM(L14:L19)</f>
        <v>41</v>
      </c>
      <c r="AF4" s="1">
        <f>SUM(N14:N19)/SUM(M14:M19)</f>
        <v>1.1388888888888888</v>
      </c>
    </row>
    <row r="5" spans="1:91" x14ac:dyDescent="0.15">
      <c r="A5" s="1" t="s">
        <v>7</v>
      </c>
      <c r="B5" s="1">
        <f t="shared" si="0"/>
        <v>32</v>
      </c>
      <c r="C5" s="1">
        <f t="shared" si="0"/>
        <v>48</v>
      </c>
      <c r="I5" s="1">
        <v>1</v>
      </c>
      <c r="J5" s="1" t="s">
        <v>7</v>
      </c>
      <c r="K5" s="1">
        <v>0</v>
      </c>
      <c r="L5" s="1">
        <v>15</v>
      </c>
      <c r="M5" s="1">
        <f t="shared" si="1"/>
        <v>0</v>
      </c>
      <c r="N5" s="1">
        <f t="shared" si="2"/>
        <v>22.5</v>
      </c>
      <c r="O5" s="1">
        <f t="shared" si="3"/>
        <v>22.5</v>
      </c>
      <c r="P5" s="3">
        <v>10</v>
      </c>
      <c r="Q5" s="1">
        <f t="shared" si="4"/>
        <v>0</v>
      </c>
      <c r="R5" s="1">
        <f t="shared" si="5"/>
        <v>5</v>
      </c>
      <c r="S5" s="1">
        <f t="shared" si="6"/>
        <v>0</v>
      </c>
      <c r="T5" s="1">
        <f t="shared" si="7"/>
        <v>0</v>
      </c>
      <c r="U5" s="1">
        <f t="shared" si="8"/>
        <v>2.604166666666667</v>
      </c>
      <c r="V5" s="3">
        <v>8</v>
      </c>
      <c r="W5" s="1">
        <f t="shared" si="9"/>
        <v>0</v>
      </c>
      <c r="X5" s="1">
        <f t="shared" si="10"/>
        <v>7</v>
      </c>
      <c r="Y5" s="1">
        <f t="shared" si="11"/>
        <v>0</v>
      </c>
      <c r="Z5" s="1">
        <f t="shared" si="12"/>
        <v>0</v>
      </c>
      <c r="AA5" s="1">
        <f t="shared" si="13"/>
        <v>4.666666666666667</v>
      </c>
      <c r="AC5" s="1">
        <v>4</v>
      </c>
      <c r="AD5" s="1">
        <f>SUM(K20:K25)</f>
        <v>37</v>
      </c>
      <c r="AE5" s="1">
        <f>SUM(L20:L25)</f>
        <v>47</v>
      </c>
      <c r="AF5" s="1">
        <f>SUM(N20:N25)/SUM(M20:M25)</f>
        <v>1.1299435028248586</v>
      </c>
    </row>
    <row r="6" spans="1:91" x14ac:dyDescent="0.15">
      <c r="A6" s="1" t="s">
        <v>8</v>
      </c>
      <c r="B6" s="1">
        <f t="shared" si="0"/>
        <v>15</v>
      </c>
      <c r="C6" s="1">
        <f t="shared" si="0"/>
        <v>15</v>
      </c>
      <c r="I6" s="1">
        <v>1</v>
      </c>
      <c r="J6" s="1" t="s">
        <v>8</v>
      </c>
      <c r="K6" s="1">
        <v>0</v>
      </c>
      <c r="L6" s="1">
        <v>7</v>
      </c>
      <c r="M6" s="1">
        <f t="shared" si="1"/>
        <v>0</v>
      </c>
      <c r="N6" s="1">
        <f t="shared" si="2"/>
        <v>7</v>
      </c>
      <c r="O6" s="1">
        <f t="shared" si="3"/>
        <v>7</v>
      </c>
      <c r="P6" s="3">
        <v>0</v>
      </c>
      <c r="Q6" s="1">
        <f t="shared" si="4"/>
        <v>0</v>
      </c>
      <c r="R6" s="1">
        <f t="shared" si="5"/>
        <v>7</v>
      </c>
      <c r="S6" s="1">
        <f t="shared" si="6"/>
        <v>0</v>
      </c>
      <c r="T6" s="1">
        <f t="shared" si="7"/>
        <v>0</v>
      </c>
      <c r="U6" s="1">
        <f t="shared" si="8"/>
        <v>3.7333333333333334</v>
      </c>
      <c r="V6" s="3">
        <v>6</v>
      </c>
      <c r="W6" s="1">
        <f t="shared" si="9"/>
        <v>0</v>
      </c>
      <c r="X6" s="1">
        <f t="shared" si="10"/>
        <v>1</v>
      </c>
      <c r="Y6" s="1">
        <f t="shared" si="11"/>
        <v>0</v>
      </c>
      <c r="Z6" s="1">
        <f t="shared" si="12"/>
        <v>0</v>
      </c>
      <c r="AA6" s="1">
        <f t="shared" si="13"/>
        <v>1</v>
      </c>
      <c r="AC6" s="1">
        <v>5</v>
      </c>
      <c r="AD6" s="1">
        <f>SUM(K26:K31)</f>
        <v>50</v>
      </c>
      <c r="AE6" s="1">
        <f>SUM(L26:L31)</f>
        <v>26</v>
      </c>
      <c r="AF6" s="1">
        <f>SUM(N26:N31)/SUM(M26:M31)</f>
        <v>1.0920634920634922</v>
      </c>
    </row>
    <row r="7" spans="1:91" x14ac:dyDescent="0.15">
      <c r="A7" s="1" t="s">
        <v>9</v>
      </c>
      <c r="B7" s="1">
        <f t="shared" si="0"/>
        <v>30</v>
      </c>
      <c r="C7" s="1">
        <f t="shared" si="0"/>
        <v>60</v>
      </c>
      <c r="I7" s="1">
        <v>1</v>
      </c>
      <c r="J7" s="1" t="s">
        <v>9</v>
      </c>
      <c r="K7" s="1">
        <v>0</v>
      </c>
      <c r="L7" s="1">
        <v>25</v>
      </c>
      <c r="M7" s="1">
        <f t="shared" si="1"/>
        <v>0</v>
      </c>
      <c r="N7" s="1">
        <f t="shared" si="2"/>
        <v>50</v>
      </c>
      <c r="O7" s="1">
        <f t="shared" si="3"/>
        <v>50</v>
      </c>
      <c r="P7" s="3">
        <v>12</v>
      </c>
      <c r="Q7" s="1">
        <f t="shared" si="4"/>
        <v>0</v>
      </c>
      <c r="R7" s="1">
        <f t="shared" si="5"/>
        <v>13</v>
      </c>
      <c r="S7" s="1">
        <f t="shared" si="6"/>
        <v>0</v>
      </c>
      <c r="T7" s="1">
        <f t="shared" si="7"/>
        <v>0</v>
      </c>
      <c r="U7" s="1">
        <f t="shared" si="8"/>
        <v>6.0666666666666664</v>
      </c>
      <c r="V7" s="3">
        <v>0</v>
      </c>
      <c r="W7" s="1">
        <f t="shared" si="9"/>
        <v>0</v>
      </c>
      <c r="X7" s="1">
        <f t="shared" si="10"/>
        <v>25</v>
      </c>
      <c r="Y7" s="1">
        <f t="shared" si="11"/>
        <v>0</v>
      </c>
      <c r="Z7" s="1">
        <f t="shared" si="12"/>
        <v>0</v>
      </c>
      <c r="AA7" s="1">
        <f t="shared" si="13"/>
        <v>12.5</v>
      </c>
      <c r="AC7" s="1">
        <v>6</v>
      </c>
      <c r="AD7" s="1">
        <f>SUM(K32:K37)</f>
        <v>26</v>
      </c>
      <c r="AE7" s="1">
        <f>SUM(L32:L37)</f>
        <v>26</v>
      </c>
      <c r="AF7" s="1">
        <f>SUM(N32:N37)/SUM(M32:M37)</f>
        <v>2.4655172413793105</v>
      </c>
    </row>
    <row r="8" spans="1:91" x14ac:dyDescent="0.15">
      <c r="I8" s="1">
        <v>2</v>
      </c>
      <c r="J8" s="1" t="s">
        <v>4</v>
      </c>
      <c r="K8" s="1">
        <v>19</v>
      </c>
      <c r="L8" s="1">
        <v>0</v>
      </c>
      <c r="M8" s="1">
        <f t="shared" si="1"/>
        <v>14.25</v>
      </c>
      <c r="N8" s="1">
        <f t="shared" si="2"/>
        <v>0</v>
      </c>
      <c r="O8" s="1">
        <f t="shared" si="3"/>
        <v>14.25</v>
      </c>
      <c r="P8" s="3">
        <v>9</v>
      </c>
      <c r="Q8" s="1">
        <f t="shared" si="4"/>
        <v>9</v>
      </c>
      <c r="R8" s="1">
        <f t="shared" si="5"/>
        <v>0</v>
      </c>
      <c r="S8" s="1">
        <f t="shared" si="6"/>
        <v>0</v>
      </c>
      <c r="T8" s="1">
        <f t="shared" si="7"/>
        <v>0</v>
      </c>
      <c r="U8" s="1">
        <f t="shared" si="8"/>
        <v>18</v>
      </c>
      <c r="V8" s="3">
        <v>0</v>
      </c>
      <c r="W8" s="1">
        <f t="shared" si="9"/>
        <v>0</v>
      </c>
      <c r="X8" s="1">
        <f t="shared" si="10"/>
        <v>0</v>
      </c>
      <c r="Y8" s="1">
        <f t="shared" si="11"/>
        <v>0</v>
      </c>
      <c r="Z8" s="1">
        <f t="shared" si="12"/>
        <v>0</v>
      </c>
      <c r="AA8" s="1">
        <f t="shared" si="13"/>
        <v>0</v>
      </c>
    </row>
    <row r="9" spans="1:91" x14ac:dyDescent="0.15">
      <c r="I9" s="1">
        <v>2</v>
      </c>
      <c r="J9" s="1" t="s">
        <v>5</v>
      </c>
      <c r="K9" s="1">
        <v>5</v>
      </c>
      <c r="L9" s="1">
        <v>0</v>
      </c>
      <c r="M9" s="1">
        <f t="shared" si="1"/>
        <v>15</v>
      </c>
      <c r="N9" s="1">
        <f t="shared" si="2"/>
        <v>0</v>
      </c>
      <c r="O9" s="1">
        <f t="shared" si="3"/>
        <v>15</v>
      </c>
      <c r="P9" s="3">
        <v>0</v>
      </c>
      <c r="Q9" s="1">
        <f t="shared" si="4"/>
        <v>0</v>
      </c>
      <c r="R9" s="1">
        <f t="shared" si="5"/>
        <v>0</v>
      </c>
      <c r="S9" s="1">
        <f t="shared" si="6"/>
        <v>0</v>
      </c>
      <c r="T9" s="1">
        <f t="shared" si="7"/>
        <v>0</v>
      </c>
      <c r="U9" s="1">
        <f t="shared" si="8"/>
        <v>0</v>
      </c>
      <c r="V9" s="3">
        <v>0</v>
      </c>
      <c r="W9" s="1">
        <f t="shared" si="9"/>
        <v>0</v>
      </c>
      <c r="X9" s="1">
        <f t="shared" si="10"/>
        <v>0</v>
      </c>
      <c r="Y9" s="1">
        <f t="shared" si="11"/>
        <v>0</v>
      </c>
      <c r="Z9" s="1">
        <f t="shared" si="12"/>
        <v>0</v>
      </c>
      <c r="AA9" s="1">
        <f t="shared" si="13"/>
        <v>0</v>
      </c>
    </row>
    <row r="10" spans="1:91" x14ac:dyDescent="0.15">
      <c r="A10" s="2" t="s">
        <v>0</v>
      </c>
      <c r="B10" s="2" t="s">
        <v>10</v>
      </c>
      <c r="C10" s="2" t="s">
        <v>11</v>
      </c>
      <c r="D10" s="2" t="s">
        <v>15</v>
      </c>
      <c r="E10" s="2" t="s">
        <v>14</v>
      </c>
      <c r="F10" s="2"/>
      <c r="G10" s="2"/>
      <c r="H10" s="2"/>
      <c r="I10" s="1">
        <v>2</v>
      </c>
      <c r="J10" s="1" t="s">
        <v>6</v>
      </c>
      <c r="K10" s="1">
        <v>12</v>
      </c>
      <c r="L10" s="1">
        <v>0</v>
      </c>
      <c r="M10" s="1">
        <f t="shared" si="1"/>
        <v>4</v>
      </c>
      <c r="N10" s="1">
        <f t="shared" si="2"/>
        <v>0</v>
      </c>
      <c r="O10" s="1">
        <f t="shared" si="3"/>
        <v>4</v>
      </c>
      <c r="P10" s="3">
        <v>8</v>
      </c>
      <c r="Q10" s="1">
        <f t="shared" si="4"/>
        <v>8</v>
      </c>
      <c r="R10" s="1">
        <f t="shared" si="5"/>
        <v>0</v>
      </c>
      <c r="S10" s="1">
        <f t="shared" si="6"/>
        <v>0</v>
      </c>
      <c r="T10" s="1">
        <f t="shared" si="7"/>
        <v>0</v>
      </c>
      <c r="U10" s="1">
        <f t="shared" si="8"/>
        <v>16</v>
      </c>
      <c r="V10" s="3">
        <v>0</v>
      </c>
      <c r="W10" s="1">
        <f t="shared" si="9"/>
        <v>0</v>
      </c>
      <c r="X10" s="1">
        <f t="shared" si="10"/>
        <v>0</v>
      </c>
      <c r="Y10" s="1">
        <f t="shared" si="11"/>
        <v>0</v>
      </c>
      <c r="Z10" s="1">
        <f t="shared" si="12"/>
        <v>0</v>
      </c>
      <c r="AA10" s="1">
        <f t="shared" si="13"/>
        <v>0</v>
      </c>
    </row>
    <row r="11" spans="1:91" ht="15" x14ac:dyDescent="0.25">
      <c r="A11" s="1" t="s">
        <v>6</v>
      </c>
      <c r="B11" s="1">
        <f t="shared" ref="B11:B16" si="14">VLOOKUP(A11,$A$1:$B$7, 2, FALSE)</f>
        <v>45</v>
      </c>
      <c r="C11" s="1">
        <f t="shared" ref="C11:C16" si="15">VLOOKUP(A11,$A$1:$C$7, 3, FALSE)</f>
        <v>15</v>
      </c>
      <c r="D11" s="1">
        <f t="shared" ref="D11:D16" si="16">B11-C11</f>
        <v>30</v>
      </c>
      <c r="E11" s="1">
        <f t="shared" ref="E11:E16" si="17">C11/B11</f>
        <v>0.33333333333333331</v>
      </c>
      <c r="I11" s="1">
        <v>2</v>
      </c>
      <c r="J11" s="1" t="s">
        <v>7</v>
      </c>
      <c r="K11" s="1">
        <v>0</v>
      </c>
      <c r="L11" s="1">
        <v>15</v>
      </c>
      <c r="M11" s="1">
        <f t="shared" si="1"/>
        <v>0</v>
      </c>
      <c r="N11" s="1">
        <f t="shared" si="2"/>
        <v>22.5</v>
      </c>
      <c r="O11" s="1">
        <f t="shared" si="3"/>
        <v>22.5</v>
      </c>
      <c r="P11" s="3">
        <v>5</v>
      </c>
      <c r="Q11" s="1">
        <f t="shared" si="4"/>
        <v>0</v>
      </c>
      <c r="R11" s="1">
        <f t="shared" si="5"/>
        <v>10</v>
      </c>
      <c r="S11" s="1">
        <f t="shared" si="6"/>
        <v>0</v>
      </c>
      <c r="T11" s="1">
        <f t="shared" si="7"/>
        <v>0</v>
      </c>
      <c r="U11" s="1">
        <f t="shared" si="8"/>
        <v>5.2083333333333339</v>
      </c>
      <c r="V11" s="3">
        <v>15</v>
      </c>
      <c r="W11" s="1">
        <f t="shared" si="9"/>
        <v>0</v>
      </c>
      <c r="X11" s="1">
        <f t="shared" si="10"/>
        <v>0</v>
      </c>
      <c r="Y11" s="1">
        <f t="shared" si="11"/>
        <v>0</v>
      </c>
      <c r="Z11" s="1">
        <f t="shared" si="12"/>
        <v>0</v>
      </c>
      <c r="AA11" s="1">
        <f t="shared" si="13"/>
        <v>0</v>
      </c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</row>
    <row r="12" spans="1:91" ht="15" x14ac:dyDescent="0.25">
      <c r="A12" s="1" t="s">
        <v>4</v>
      </c>
      <c r="B12" s="1">
        <f t="shared" si="14"/>
        <v>68</v>
      </c>
      <c r="C12" s="1">
        <f t="shared" si="15"/>
        <v>51</v>
      </c>
      <c r="D12" s="1">
        <f t="shared" si="16"/>
        <v>17</v>
      </c>
      <c r="E12" s="1">
        <f t="shared" si="17"/>
        <v>0.75</v>
      </c>
      <c r="I12" s="1">
        <v>2</v>
      </c>
      <c r="J12" s="1" t="s">
        <v>8</v>
      </c>
      <c r="K12" s="1">
        <v>0</v>
      </c>
      <c r="L12" s="1">
        <v>7</v>
      </c>
      <c r="M12" s="1">
        <f t="shared" si="1"/>
        <v>0</v>
      </c>
      <c r="N12" s="1">
        <f t="shared" si="2"/>
        <v>7</v>
      </c>
      <c r="O12" s="1">
        <f t="shared" si="3"/>
        <v>7</v>
      </c>
      <c r="P12" s="3">
        <v>7</v>
      </c>
      <c r="Q12" s="1">
        <f t="shared" si="4"/>
        <v>0</v>
      </c>
      <c r="R12" s="1">
        <f t="shared" si="5"/>
        <v>0</v>
      </c>
      <c r="S12" s="1">
        <f t="shared" si="6"/>
        <v>0</v>
      </c>
      <c r="T12" s="1">
        <f t="shared" si="7"/>
        <v>0</v>
      </c>
      <c r="U12" s="1">
        <f t="shared" si="8"/>
        <v>0</v>
      </c>
      <c r="V12" s="3">
        <v>7</v>
      </c>
      <c r="W12" s="1">
        <f t="shared" si="9"/>
        <v>0</v>
      </c>
      <c r="X12" s="1">
        <f t="shared" si="10"/>
        <v>0</v>
      </c>
      <c r="Y12" s="1">
        <f t="shared" si="11"/>
        <v>0</v>
      </c>
      <c r="Z12" s="1">
        <f t="shared" si="12"/>
        <v>0</v>
      </c>
      <c r="AA12" s="1">
        <f t="shared" si="13"/>
        <v>0</v>
      </c>
      <c r="AC12" s="5"/>
      <c r="AD12" s="8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</row>
    <row r="13" spans="1:91" ht="15" x14ac:dyDescent="0.25">
      <c r="A13" s="1" t="s">
        <v>8</v>
      </c>
      <c r="B13" s="1">
        <f t="shared" si="14"/>
        <v>15</v>
      </c>
      <c r="C13" s="1">
        <f t="shared" si="15"/>
        <v>15</v>
      </c>
      <c r="D13" s="1">
        <f t="shared" si="16"/>
        <v>0</v>
      </c>
      <c r="E13" s="1">
        <f t="shared" si="17"/>
        <v>1</v>
      </c>
      <c r="I13" s="1">
        <v>2</v>
      </c>
      <c r="J13" s="1" t="s">
        <v>9</v>
      </c>
      <c r="K13" s="1">
        <v>0</v>
      </c>
      <c r="L13" s="1">
        <v>25</v>
      </c>
      <c r="M13" s="1">
        <f t="shared" si="1"/>
        <v>0</v>
      </c>
      <c r="N13" s="1">
        <f t="shared" si="2"/>
        <v>50</v>
      </c>
      <c r="O13" s="1">
        <f t="shared" si="3"/>
        <v>50</v>
      </c>
      <c r="P13" s="3">
        <v>6</v>
      </c>
      <c r="Q13" s="1">
        <f t="shared" si="4"/>
        <v>0</v>
      </c>
      <c r="R13" s="1">
        <f t="shared" si="5"/>
        <v>19</v>
      </c>
      <c r="S13" s="1">
        <f t="shared" si="6"/>
        <v>0</v>
      </c>
      <c r="T13" s="1">
        <f t="shared" si="7"/>
        <v>0</v>
      </c>
      <c r="U13" s="1">
        <f t="shared" si="8"/>
        <v>8.8666666666666671</v>
      </c>
      <c r="V13" s="3">
        <v>20</v>
      </c>
      <c r="W13" s="1">
        <f t="shared" si="9"/>
        <v>0</v>
      </c>
      <c r="X13" s="1">
        <f t="shared" si="10"/>
        <v>5</v>
      </c>
      <c r="Y13" s="1">
        <f t="shared" si="11"/>
        <v>0</v>
      </c>
      <c r="Z13" s="1">
        <f t="shared" si="12"/>
        <v>0</v>
      </c>
      <c r="AA13" s="1">
        <f t="shared" si="13"/>
        <v>2.5</v>
      </c>
      <c r="AC13" s="5"/>
      <c r="AD13" s="8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</row>
    <row r="14" spans="1:91" ht="15" x14ac:dyDescent="0.25">
      <c r="A14" s="1" t="s">
        <v>7</v>
      </c>
      <c r="B14" s="1">
        <f t="shared" si="14"/>
        <v>32</v>
      </c>
      <c r="C14" s="1">
        <f t="shared" si="15"/>
        <v>48</v>
      </c>
      <c r="D14" s="1">
        <f t="shared" si="16"/>
        <v>-16</v>
      </c>
      <c r="E14" s="1">
        <f t="shared" si="17"/>
        <v>1.5</v>
      </c>
      <c r="I14" s="1">
        <v>3</v>
      </c>
      <c r="J14" s="1" t="s">
        <v>4</v>
      </c>
      <c r="K14" s="1">
        <v>0</v>
      </c>
      <c r="L14" s="1">
        <v>41</v>
      </c>
      <c r="M14" s="1">
        <f t="shared" si="1"/>
        <v>0</v>
      </c>
      <c r="N14" s="1">
        <f t="shared" si="2"/>
        <v>30.75</v>
      </c>
      <c r="O14" s="1">
        <f t="shared" si="3"/>
        <v>30.75</v>
      </c>
      <c r="P14" s="3">
        <v>49</v>
      </c>
      <c r="Q14" s="1">
        <f t="shared" si="4"/>
        <v>0</v>
      </c>
      <c r="R14" s="1">
        <f t="shared" si="5"/>
        <v>0</v>
      </c>
      <c r="S14" s="1">
        <f t="shared" si="6"/>
        <v>0</v>
      </c>
      <c r="T14" s="1">
        <f t="shared" si="7"/>
        <v>8</v>
      </c>
      <c r="U14" s="1">
        <f t="shared" si="8"/>
        <v>-5.8285714285714283</v>
      </c>
      <c r="V14" s="3">
        <v>44</v>
      </c>
      <c r="W14" s="1">
        <f t="shared" si="9"/>
        <v>0</v>
      </c>
      <c r="X14" s="1">
        <f t="shared" si="10"/>
        <v>0</v>
      </c>
      <c r="Y14" s="1">
        <f t="shared" si="11"/>
        <v>0</v>
      </c>
      <c r="Z14" s="1">
        <f t="shared" si="12"/>
        <v>3</v>
      </c>
      <c r="AA14" s="1">
        <f t="shared" si="13"/>
        <v>-2.25</v>
      </c>
      <c r="AC14" s="5"/>
      <c r="AD14" s="8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</row>
    <row r="15" spans="1:91" ht="15" x14ac:dyDescent="0.25">
      <c r="A15" s="1" t="s">
        <v>9</v>
      </c>
      <c r="B15" s="1">
        <f t="shared" si="14"/>
        <v>30</v>
      </c>
      <c r="C15" s="1">
        <f t="shared" si="15"/>
        <v>60</v>
      </c>
      <c r="D15" s="1">
        <f t="shared" si="16"/>
        <v>-30</v>
      </c>
      <c r="E15" s="1">
        <f t="shared" si="17"/>
        <v>2</v>
      </c>
      <c r="I15" s="1">
        <v>3</v>
      </c>
      <c r="J15" s="1" t="s">
        <v>5</v>
      </c>
      <c r="K15" s="1">
        <v>5</v>
      </c>
      <c r="L15" s="1">
        <v>0</v>
      </c>
      <c r="M15" s="1">
        <f t="shared" si="1"/>
        <v>15</v>
      </c>
      <c r="N15" s="1">
        <f t="shared" si="2"/>
        <v>0</v>
      </c>
      <c r="O15" s="1">
        <f t="shared" si="3"/>
        <v>15</v>
      </c>
      <c r="P15" s="3">
        <v>0</v>
      </c>
      <c r="Q15" s="1">
        <f t="shared" si="4"/>
        <v>0</v>
      </c>
      <c r="R15" s="1">
        <f t="shared" si="5"/>
        <v>0</v>
      </c>
      <c r="S15" s="1">
        <f t="shared" si="6"/>
        <v>0</v>
      </c>
      <c r="T15" s="1">
        <f t="shared" si="7"/>
        <v>0</v>
      </c>
      <c r="U15" s="1">
        <f t="shared" si="8"/>
        <v>0</v>
      </c>
      <c r="V15" s="3">
        <v>0</v>
      </c>
      <c r="W15" s="1">
        <f t="shared" si="9"/>
        <v>0</v>
      </c>
      <c r="X15" s="1">
        <f t="shared" si="10"/>
        <v>0</v>
      </c>
      <c r="Y15" s="1">
        <f t="shared" si="11"/>
        <v>0</v>
      </c>
      <c r="Z15" s="1">
        <f t="shared" si="12"/>
        <v>0</v>
      </c>
      <c r="AA15" s="1">
        <f t="shared" si="13"/>
        <v>0</v>
      </c>
      <c r="AC15" s="5"/>
      <c r="AD15" s="8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</row>
    <row r="16" spans="1:91" ht="15" x14ac:dyDescent="0.25">
      <c r="A16" s="1" t="s">
        <v>5</v>
      </c>
      <c r="B16" s="1">
        <f t="shared" si="14"/>
        <v>15</v>
      </c>
      <c r="C16" s="1">
        <f t="shared" si="15"/>
        <v>45</v>
      </c>
      <c r="D16" s="1">
        <f t="shared" si="16"/>
        <v>-30</v>
      </c>
      <c r="E16" s="1">
        <f t="shared" si="17"/>
        <v>3</v>
      </c>
      <c r="I16" s="1">
        <v>3</v>
      </c>
      <c r="J16" s="1" t="s">
        <v>6</v>
      </c>
      <c r="K16" s="1">
        <v>9</v>
      </c>
      <c r="L16" s="1">
        <v>0</v>
      </c>
      <c r="M16" s="1">
        <f t="shared" si="1"/>
        <v>3</v>
      </c>
      <c r="N16" s="1">
        <f t="shared" si="2"/>
        <v>0</v>
      </c>
      <c r="O16" s="1">
        <f t="shared" si="3"/>
        <v>3</v>
      </c>
      <c r="P16" s="3">
        <v>0</v>
      </c>
      <c r="Q16" s="1">
        <f t="shared" si="4"/>
        <v>0</v>
      </c>
      <c r="R16" s="1">
        <f t="shared" si="5"/>
        <v>0</v>
      </c>
      <c r="S16" s="1">
        <f t="shared" si="6"/>
        <v>0</v>
      </c>
      <c r="T16" s="1">
        <f t="shared" si="7"/>
        <v>0</v>
      </c>
      <c r="U16" s="1">
        <f t="shared" si="8"/>
        <v>0</v>
      </c>
      <c r="V16" s="3">
        <v>5</v>
      </c>
      <c r="W16" s="1">
        <f t="shared" si="9"/>
        <v>5</v>
      </c>
      <c r="X16" s="1">
        <f t="shared" si="10"/>
        <v>0</v>
      </c>
      <c r="Y16" s="1">
        <f t="shared" si="11"/>
        <v>0</v>
      </c>
      <c r="Z16" s="1">
        <f t="shared" si="12"/>
        <v>0</v>
      </c>
      <c r="AA16" s="1">
        <f t="shared" si="13"/>
        <v>10</v>
      </c>
      <c r="AC16" s="5"/>
      <c r="AD16" s="8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</row>
    <row r="17" spans="1:91" ht="15" x14ac:dyDescent="0.25">
      <c r="I17" s="1">
        <v>3</v>
      </c>
      <c r="J17" s="1" t="s">
        <v>7</v>
      </c>
      <c r="K17" s="1">
        <v>6</v>
      </c>
      <c r="L17" s="1">
        <v>0</v>
      </c>
      <c r="M17" s="1">
        <f t="shared" si="1"/>
        <v>9</v>
      </c>
      <c r="N17" s="1">
        <f t="shared" si="2"/>
        <v>0</v>
      </c>
      <c r="O17" s="1">
        <f t="shared" si="3"/>
        <v>9</v>
      </c>
      <c r="P17" s="3">
        <v>0</v>
      </c>
      <c r="Q17" s="1">
        <f t="shared" si="4"/>
        <v>0</v>
      </c>
      <c r="R17" s="1">
        <f t="shared" si="5"/>
        <v>0</v>
      </c>
      <c r="S17" s="1">
        <f t="shared" si="6"/>
        <v>0</v>
      </c>
      <c r="T17" s="1">
        <f t="shared" si="7"/>
        <v>0</v>
      </c>
      <c r="U17" s="1">
        <f t="shared" si="8"/>
        <v>0</v>
      </c>
      <c r="V17" s="3">
        <v>0</v>
      </c>
      <c r="W17" s="1">
        <f t="shared" si="9"/>
        <v>0</v>
      </c>
      <c r="X17" s="1">
        <f t="shared" si="10"/>
        <v>0</v>
      </c>
      <c r="Y17" s="1">
        <f t="shared" si="11"/>
        <v>0</v>
      </c>
      <c r="Z17" s="1">
        <f t="shared" si="12"/>
        <v>0</v>
      </c>
      <c r="AA17" s="1">
        <f t="shared" si="13"/>
        <v>0</v>
      </c>
      <c r="AC17" s="5"/>
      <c r="AD17" s="8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</row>
    <row r="18" spans="1:91" ht="15" x14ac:dyDescent="0.25">
      <c r="I18" s="1">
        <v>3</v>
      </c>
      <c r="J18" s="1" t="s">
        <v>8</v>
      </c>
      <c r="K18" s="1">
        <v>0</v>
      </c>
      <c r="L18" s="1">
        <v>0</v>
      </c>
      <c r="M18" s="1">
        <f t="shared" si="1"/>
        <v>0</v>
      </c>
      <c r="N18" s="1">
        <f t="shared" si="2"/>
        <v>0</v>
      </c>
      <c r="O18" s="1">
        <f t="shared" si="3"/>
        <v>0</v>
      </c>
      <c r="P18" s="3">
        <v>0</v>
      </c>
      <c r="Q18" s="1">
        <f t="shared" ref="Q18:Q25" si="18">IF($K18&gt;0, P18, 0)</f>
        <v>0</v>
      </c>
      <c r="R18" s="1">
        <f t="shared" si="5"/>
        <v>0</v>
      </c>
      <c r="S18" s="1">
        <f t="shared" si="6"/>
        <v>0</v>
      </c>
      <c r="T18" s="1">
        <f t="shared" si="7"/>
        <v>0</v>
      </c>
      <c r="U18" s="1">
        <f t="shared" si="8"/>
        <v>0</v>
      </c>
      <c r="V18" s="3">
        <v>0</v>
      </c>
      <c r="W18" s="1">
        <f t="shared" ref="W18:W25" si="19">IF($K18&gt;0, V18, 0)</f>
        <v>0</v>
      </c>
      <c r="X18" s="1">
        <f t="shared" si="10"/>
        <v>0</v>
      </c>
      <c r="Y18" s="1">
        <f t="shared" si="11"/>
        <v>0</v>
      </c>
      <c r="Z18" s="1">
        <f t="shared" si="12"/>
        <v>0</v>
      </c>
      <c r="AA18" s="1">
        <f t="shared" si="13"/>
        <v>0</v>
      </c>
      <c r="AC18" s="5"/>
      <c r="AD18" s="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ht="15" x14ac:dyDescent="0.25">
      <c r="A19" s="2" t="s">
        <v>0</v>
      </c>
      <c r="B19" s="2" t="s">
        <v>21</v>
      </c>
      <c r="C19" s="2" t="s">
        <v>28</v>
      </c>
      <c r="D19" s="2" t="s">
        <v>14</v>
      </c>
      <c r="E19" s="2" t="s">
        <v>22</v>
      </c>
      <c r="F19" s="2" t="s">
        <v>28</v>
      </c>
      <c r="G19" s="2" t="s">
        <v>14</v>
      </c>
      <c r="H19" s="2"/>
      <c r="I19" s="1">
        <v>3</v>
      </c>
      <c r="J19" s="1" t="s">
        <v>9</v>
      </c>
      <c r="K19" s="1">
        <v>0</v>
      </c>
      <c r="L19" s="1">
        <v>0</v>
      </c>
      <c r="M19" s="1">
        <f t="shared" si="1"/>
        <v>0</v>
      </c>
      <c r="N19" s="1">
        <f t="shared" si="2"/>
        <v>0</v>
      </c>
      <c r="O19" s="1">
        <f t="shared" si="3"/>
        <v>0</v>
      </c>
      <c r="P19" s="3">
        <v>0</v>
      </c>
      <c r="Q19" s="1">
        <f t="shared" si="18"/>
        <v>0</v>
      </c>
      <c r="R19" s="1">
        <f t="shared" si="5"/>
        <v>0</v>
      </c>
      <c r="S19" s="1">
        <f t="shared" si="6"/>
        <v>0</v>
      </c>
      <c r="T19" s="1">
        <f t="shared" si="7"/>
        <v>0</v>
      </c>
      <c r="U19" s="1">
        <f t="shared" si="8"/>
        <v>0</v>
      </c>
      <c r="V19" s="3">
        <v>0</v>
      </c>
      <c r="W19" s="1">
        <f t="shared" si="19"/>
        <v>0</v>
      </c>
      <c r="X19" s="1">
        <f t="shared" si="10"/>
        <v>0</v>
      </c>
      <c r="Y19" s="1">
        <f t="shared" si="11"/>
        <v>0</v>
      </c>
      <c r="Z19" s="1">
        <f t="shared" si="12"/>
        <v>0</v>
      </c>
      <c r="AA19" s="1">
        <f t="shared" si="13"/>
        <v>0</v>
      </c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ht="15" x14ac:dyDescent="0.25">
      <c r="A20" s="1" t="s">
        <v>4</v>
      </c>
      <c r="B20" s="1">
        <f t="shared" ref="B20:B25" si="20">P2+P8+P14+P20+P26+P32</f>
        <v>70</v>
      </c>
      <c r="C20" s="1">
        <f t="shared" ref="C20:C25" si="21">B2-B20</f>
        <v>-2</v>
      </c>
      <c r="D20" s="1">
        <f t="shared" ref="D20:D25" si="22">VLOOKUP(A20,$A$11:$C$16,3,FALSE)/B20</f>
        <v>0.72857142857142854</v>
      </c>
      <c r="E20" s="1">
        <f t="shared" ref="E20:E25" si="23">V2+V8+V14+V20+V26+V32</f>
        <v>68</v>
      </c>
      <c r="F20" s="1">
        <f t="shared" ref="F20:F25" si="24">B2-E20</f>
        <v>0</v>
      </c>
      <c r="G20" s="1">
        <f t="shared" ref="G20:G25" si="25">VLOOKUP(A20,$A$11:$C$16,3,FALSE)/E20</f>
        <v>0.75</v>
      </c>
      <c r="I20" s="1">
        <v>4</v>
      </c>
      <c r="J20" s="1" t="s">
        <v>4</v>
      </c>
      <c r="K20" s="1">
        <v>0</v>
      </c>
      <c r="L20" s="1">
        <v>8</v>
      </c>
      <c r="M20" s="1">
        <f t="shared" si="1"/>
        <v>0</v>
      </c>
      <c r="N20" s="1">
        <f t="shared" si="2"/>
        <v>6</v>
      </c>
      <c r="O20" s="1">
        <f t="shared" si="3"/>
        <v>6</v>
      </c>
      <c r="P20" s="3">
        <v>8</v>
      </c>
      <c r="Q20" s="1">
        <f t="shared" si="18"/>
        <v>0</v>
      </c>
      <c r="R20" s="1">
        <f t="shared" si="5"/>
        <v>0</v>
      </c>
      <c r="S20" s="1">
        <f t="shared" si="6"/>
        <v>0</v>
      </c>
      <c r="T20" s="1">
        <f t="shared" si="7"/>
        <v>0</v>
      </c>
      <c r="U20" s="1">
        <f t="shared" si="8"/>
        <v>0</v>
      </c>
      <c r="V20" s="3">
        <v>7</v>
      </c>
      <c r="W20" s="1">
        <f t="shared" si="19"/>
        <v>0</v>
      </c>
      <c r="X20" s="1">
        <f t="shared" si="10"/>
        <v>1</v>
      </c>
      <c r="Y20" s="1">
        <f t="shared" si="11"/>
        <v>0</v>
      </c>
      <c r="Z20" s="1">
        <f t="shared" si="12"/>
        <v>0</v>
      </c>
      <c r="AA20" s="1">
        <f t="shared" si="13"/>
        <v>1.3333333333333333</v>
      </c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ht="15" x14ac:dyDescent="0.25">
      <c r="A21" s="1" t="s">
        <v>5</v>
      </c>
      <c r="B21" s="1">
        <f t="shared" si="20"/>
        <v>15</v>
      </c>
      <c r="C21" s="1">
        <f t="shared" si="21"/>
        <v>0</v>
      </c>
      <c r="D21" s="1">
        <f t="shared" si="22"/>
        <v>3</v>
      </c>
      <c r="E21" s="1">
        <f t="shared" si="23"/>
        <v>15</v>
      </c>
      <c r="F21" s="1">
        <f t="shared" si="24"/>
        <v>0</v>
      </c>
      <c r="G21" s="1">
        <f t="shared" si="25"/>
        <v>3</v>
      </c>
      <c r="I21" s="1">
        <v>4</v>
      </c>
      <c r="J21" s="1" t="s">
        <v>5</v>
      </c>
      <c r="K21" s="1">
        <v>0</v>
      </c>
      <c r="L21" s="1">
        <v>10</v>
      </c>
      <c r="M21" s="1">
        <f t="shared" si="1"/>
        <v>0</v>
      </c>
      <c r="N21" s="1">
        <f t="shared" si="2"/>
        <v>30</v>
      </c>
      <c r="O21" s="1">
        <f t="shared" si="3"/>
        <v>30</v>
      </c>
      <c r="P21" s="3">
        <v>0</v>
      </c>
      <c r="Q21" s="1">
        <f t="shared" si="18"/>
        <v>0</v>
      </c>
      <c r="R21" s="1">
        <f t="shared" si="5"/>
        <v>10</v>
      </c>
      <c r="S21" s="1">
        <f t="shared" si="6"/>
        <v>0</v>
      </c>
      <c r="T21" s="1">
        <f t="shared" si="7"/>
        <v>0</v>
      </c>
      <c r="U21" s="1">
        <f t="shared" si="8"/>
        <v>3.3333333333333335</v>
      </c>
      <c r="V21" s="3">
        <v>0</v>
      </c>
      <c r="W21" s="1">
        <f t="shared" si="19"/>
        <v>0</v>
      </c>
      <c r="X21" s="1">
        <f t="shared" si="10"/>
        <v>10</v>
      </c>
      <c r="Y21" s="1">
        <f t="shared" si="11"/>
        <v>0</v>
      </c>
      <c r="Z21" s="1">
        <f t="shared" si="12"/>
        <v>0</v>
      </c>
      <c r="AA21" s="1">
        <f t="shared" si="13"/>
        <v>3.3333333333333335</v>
      </c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</row>
    <row r="22" spans="1:91" ht="15" x14ac:dyDescent="0.25">
      <c r="A22" s="1" t="s">
        <v>6</v>
      </c>
      <c r="B22" s="1">
        <f t="shared" si="20"/>
        <v>38</v>
      </c>
      <c r="C22" s="1">
        <f t="shared" si="21"/>
        <v>7</v>
      </c>
      <c r="D22" s="1">
        <f t="shared" si="22"/>
        <v>0.39473684210526316</v>
      </c>
      <c r="E22" s="1">
        <f t="shared" si="23"/>
        <v>45</v>
      </c>
      <c r="F22" s="1">
        <f t="shared" si="24"/>
        <v>0</v>
      </c>
      <c r="G22" s="1">
        <f t="shared" si="25"/>
        <v>0.33333333333333331</v>
      </c>
      <c r="I22" s="1">
        <v>4</v>
      </c>
      <c r="J22" s="1" t="s">
        <v>6</v>
      </c>
      <c r="K22" s="1">
        <v>0</v>
      </c>
      <c r="L22" s="1">
        <v>11</v>
      </c>
      <c r="M22" s="1">
        <f t="shared" si="1"/>
        <v>0</v>
      </c>
      <c r="N22" s="1">
        <f t="shared" si="2"/>
        <v>3.6666666666666665</v>
      </c>
      <c r="O22" s="1">
        <f t="shared" si="3"/>
        <v>3.6666666666666665</v>
      </c>
      <c r="P22" s="3">
        <v>11</v>
      </c>
      <c r="Q22" s="1">
        <f t="shared" si="18"/>
        <v>0</v>
      </c>
      <c r="R22" s="1">
        <f t="shared" si="5"/>
        <v>0</v>
      </c>
      <c r="S22" s="1">
        <f t="shared" si="6"/>
        <v>0</v>
      </c>
      <c r="T22" s="1">
        <f t="shared" si="7"/>
        <v>0</v>
      </c>
      <c r="U22" s="1">
        <f t="shared" si="8"/>
        <v>0</v>
      </c>
      <c r="V22" s="3">
        <v>11</v>
      </c>
      <c r="W22" s="1">
        <f t="shared" si="19"/>
        <v>0</v>
      </c>
      <c r="X22" s="1">
        <f t="shared" si="10"/>
        <v>0</v>
      </c>
      <c r="Y22" s="1">
        <f t="shared" si="11"/>
        <v>0</v>
      </c>
      <c r="Z22" s="1">
        <f t="shared" si="12"/>
        <v>0</v>
      </c>
      <c r="AA22" s="1">
        <f t="shared" si="13"/>
        <v>0</v>
      </c>
      <c r="AC22"/>
      <c r="AD22"/>
    </row>
    <row r="23" spans="1:91" ht="15" x14ac:dyDescent="0.25">
      <c r="A23" s="1" t="s">
        <v>7</v>
      </c>
      <c r="B23" s="1">
        <f t="shared" si="20"/>
        <v>25</v>
      </c>
      <c r="C23" s="1">
        <f t="shared" si="21"/>
        <v>7</v>
      </c>
      <c r="D23" s="1">
        <f t="shared" si="22"/>
        <v>1.92</v>
      </c>
      <c r="E23" s="1">
        <f t="shared" si="23"/>
        <v>32</v>
      </c>
      <c r="F23" s="1">
        <f t="shared" si="24"/>
        <v>0</v>
      </c>
      <c r="G23" s="1">
        <f t="shared" si="25"/>
        <v>1.5</v>
      </c>
      <c r="I23" s="1">
        <v>4</v>
      </c>
      <c r="J23" s="1" t="s">
        <v>7</v>
      </c>
      <c r="K23" s="1">
        <v>0</v>
      </c>
      <c r="L23" s="1">
        <v>18</v>
      </c>
      <c r="M23" s="1">
        <f t="shared" si="1"/>
        <v>0</v>
      </c>
      <c r="N23" s="1">
        <f t="shared" si="2"/>
        <v>27</v>
      </c>
      <c r="O23" s="1">
        <f t="shared" si="3"/>
        <v>27</v>
      </c>
      <c r="P23" s="3">
        <v>10</v>
      </c>
      <c r="Q23" s="1">
        <f t="shared" si="18"/>
        <v>0</v>
      </c>
      <c r="R23" s="1">
        <f t="shared" si="5"/>
        <v>8</v>
      </c>
      <c r="S23" s="1">
        <f t="shared" si="6"/>
        <v>0</v>
      </c>
      <c r="T23" s="1">
        <f t="shared" si="7"/>
        <v>0</v>
      </c>
      <c r="U23" s="1">
        <f t="shared" si="8"/>
        <v>4.166666666666667</v>
      </c>
      <c r="V23" s="3">
        <v>8</v>
      </c>
      <c r="W23" s="1">
        <f t="shared" si="19"/>
        <v>0</v>
      </c>
      <c r="X23" s="1">
        <f t="shared" si="10"/>
        <v>10</v>
      </c>
      <c r="Y23" s="1">
        <f t="shared" si="11"/>
        <v>0</v>
      </c>
      <c r="Z23" s="1">
        <f t="shared" si="12"/>
        <v>0</v>
      </c>
      <c r="AA23" s="1">
        <f t="shared" si="13"/>
        <v>6.666666666666667</v>
      </c>
      <c r="AC23"/>
      <c r="AD23"/>
    </row>
    <row r="24" spans="1:91" ht="15" x14ac:dyDescent="0.25">
      <c r="A24" s="1" t="s">
        <v>8</v>
      </c>
      <c r="B24" s="1">
        <f t="shared" si="20"/>
        <v>8</v>
      </c>
      <c r="C24" s="1">
        <f t="shared" si="21"/>
        <v>7</v>
      </c>
      <c r="D24" s="1">
        <f t="shared" si="22"/>
        <v>1.875</v>
      </c>
      <c r="E24" s="1">
        <f t="shared" si="23"/>
        <v>15</v>
      </c>
      <c r="F24" s="1">
        <f t="shared" si="24"/>
        <v>0</v>
      </c>
      <c r="G24" s="1">
        <f t="shared" si="25"/>
        <v>1</v>
      </c>
      <c r="I24" s="1">
        <v>4</v>
      </c>
      <c r="J24" s="1" t="s">
        <v>8</v>
      </c>
      <c r="K24" s="1">
        <v>15</v>
      </c>
      <c r="L24" s="1">
        <v>0</v>
      </c>
      <c r="M24" s="1">
        <f t="shared" si="1"/>
        <v>15</v>
      </c>
      <c r="N24" s="1">
        <f t="shared" si="2"/>
        <v>0</v>
      </c>
      <c r="O24" s="1">
        <f t="shared" si="3"/>
        <v>15</v>
      </c>
      <c r="P24" s="3">
        <v>0</v>
      </c>
      <c r="Q24" s="1">
        <f t="shared" si="18"/>
        <v>0</v>
      </c>
      <c r="R24" s="1">
        <f t="shared" si="5"/>
        <v>0</v>
      </c>
      <c r="S24" s="1">
        <f t="shared" si="6"/>
        <v>0</v>
      </c>
      <c r="T24" s="1">
        <f t="shared" si="7"/>
        <v>0</v>
      </c>
      <c r="U24" s="1">
        <f t="shared" si="8"/>
        <v>0</v>
      </c>
      <c r="V24" s="3">
        <v>0</v>
      </c>
      <c r="W24" s="1">
        <f t="shared" si="19"/>
        <v>0</v>
      </c>
      <c r="X24" s="1">
        <f t="shared" si="10"/>
        <v>0</v>
      </c>
      <c r="Y24" s="1">
        <f t="shared" si="11"/>
        <v>0</v>
      </c>
      <c r="Z24" s="1">
        <f t="shared" si="12"/>
        <v>0</v>
      </c>
      <c r="AA24" s="1">
        <f t="shared" si="13"/>
        <v>0</v>
      </c>
      <c r="AC24"/>
      <c r="AD24"/>
    </row>
    <row r="25" spans="1:91" ht="15" x14ac:dyDescent="0.25">
      <c r="A25" s="1" t="s">
        <v>9</v>
      </c>
      <c r="B25" s="1">
        <f t="shared" si="20"/>
        <v>28</v>
      </c>
      <c r="C25" s="1">
        <f t="shared" si="21"/>
        <v>2</v>
      </c>
      <c r="D25" s="1">
        <f t="shared" si="22"/>
        <v>2.1428571428571428</v>
      </c>
      <c r="E25" s="1">
        <f t="shared" si="23"/>
        <v>30</v>
      </c>
      <c r="F25" s="1">
        <f t="shared" si="24"/>
        <v>0</v>
      </c>
      <c r="G25" s="1">
        <f t="shared" si="25"/>
        <v>2</v>
      </c>
      <c r="I25" s="1">
        <v>4</v>
      </c>
      <c r="J25" s="1" t="s">
        <v>9</v>
      </c>
      <c r="K25" s="1">
        <v>22</v>
      </c>
      <c r="L25" s="1">
        <v>0</v>
      </c>
      <c r="M25" s="1">
        <f t="shared" si="1"/>
        <v>44</v>
      </c>
      <c r="N25" s="1">
        <f t="shared" si="2"/>
        <v>0</v>
      </c>
      <c r="O25" s="1">
        <f t="shared" si="3"/>
        <v>44</v>
      </c>
      <c r="P25" s="3">
        <v>0</v>
      </c>
      <c r="Q25" s="1">
        <f t="shared" si="18"/>
        <v>0</v>
      </c>
      <c r="R25" s="1">
        <f t="shared" si="5"/>
        <v>0</v>
      </c>
      <c r="S25" s="1">
        <f t="shared" si="6"/>
        <v>0</v>
      </c>
      <c r="T25" s="1">
        <f t="shared" si="7"/>
        <v>0</v>
      </c>
      <c r="U25" s="1">
        <f t="shared" si="8"/>
        <v>0</v>
      </c>
      <c r="V25" s="3">
        <v>0</v>
      </c>
      <c r="W25" s="1">
        <f t="shared" si="19"/>
        <v>0</v>
      </c>
      <c r="X25" s="1">
        <f t="shared" si="10"/>
        <v>0</v>
      </c>
      <c r="Y25" s="1">
        <f t="shared" si="11"/>
        <v>0</v>
      </c>
      <c r="Z25" s="1">
        <f t="shared" si="12"/>
        <v>0</v>
      </c>
      <c r="AA25" s="1">
        <f t="shared" si="13"/>
        <v>0</v>
      </c>
      <c r="AC25"/>
      <c r="AD25"/>
    </row>
    <row r="26" spans="1:91" ht="15" x14ac:dyDescent="0.25">
      <c r="I26" s="1">
        <v>5</v>
      </c>
      <c r="J26" s="1" t="s">
        <v>4</v>
      </c>
      <c r="K26" s="1">
        <v>30</v>
      </c>
      <c r="L26" s="1">
        <v>0</v>
      </c>
      <c r="M26" s="1">
        <f t="shared" si="1"/>
        <v>22.5</v>
      </c>
      <c r="N26" s="1">
        <f t="shared" si="2"/>
        <v>0</v>
      </c>
      <c r="O26" s="1">
        <f t="shared" si="3"/>
        <v>22.5</v>
      </c>
      <c r="P26" s="3">
        <v>0</v>
      </c>
      <c r="Q26" s="1">
        <f t="shared" si="4"/>
        <v>0</v>
      </c>
      <c r="R26" s="1">
        <f t="shared" si="5"/>
        <v>0</v>
      </c>
      <c r="S26" s="1">
        <f t="shared" si="6"/>
        <v>0</v>
      </c>
      <c r="T26" s="1">
        <f t="shared" si="7"/>
        <v>0</v>
      </c>
      <c r="U26" s="1">
        <f t="shared" si="8"/>
        <v>0</v>
      </c>
      <c r="V26" s="3">
        <v>5</v>
      </c>
      <c r="W26" s="1">
        <f t="shared" si="9"/>
        <v>5</v>
      </c>
      <c r="X26" s="1">
        <f t="shared" si="10"/>
        <v>0</v>
      </c>
      <c r="Y26" s="1">
        <f t="shared" si="11"/>
        <v>0</v>
      </c>
      <c r="Z26" s="1">
        <f t="shared" si="12"/>
        <v>0</v>
      </c>
      <c r="AA26" s="1">
        <f t="shared" si="13"/>
        <v>10</v>
      </c>
      <c r="AC26"/>
      <c r="AD26"/>
    </row>
    <row r="27" spans="1:91" ht="15" x14ac:dyDescent="0.25">
      <c r="A27" s="2" t="s">
        <v>23</v>
      </c>
      <c r="B27" s="1">
        <v>2</v>
      </c>
      <c r="I27" s="1">
        <v>5</v>
      </c>
      <c r="J27" s="1" t="s">
        <v>5</v>
      </c>
      <c r="K27" s="1">
        <v>0</v>
      </c>
      <c r="L27" s="1">
        <v>12</v>
      </c>
      <c r="M27" s="1">
        <f t="shared" si="1"/>
        <v>0</v>
      </c>
      <c r="N27" s="1">
        <f t="shared" si="2"/>
        <v>36</v>
      </c>
      <c r="O27" s="1">
        <f t="shared" si="3"/>
        <v>36</v>
      </c>
      <c r="P27" s="3">
        <v>5</v>
      </c>
      <c r="Q27" s="1">
        <f t="shared" si="4"/>
        <v>0</v>
      </c>
      <c r="R27" s="1">
        <f t="shared" si="5"/>
        <v>7</v>
      </c>
      <c r="S27" s="1">
        <f t="shared" si="6"/>
        <v>0</v>
      </c>
      <c r="T27" s="1">
        <f t="shared" si="7"/>
        <v>0</v>
      </c>
      <c r="U27" s="1">
        <f t="shared" si="8"/>
        <v>2.3333333333333335</v>
      </c>
      <c r="V27" s="3">
        <v>8</v>
      </c>
      <c r="W27" s="1">
        <f t="shared" si="9"/>
        <v>0</v>
      </c>
      <c r="X27" s="1">
        <f t="shared" si="10"/>
        <v>4</v>
      </c>
      <c r="Y27" s="1">
        <f t="shared" si="11"/>
        <v>0</v>
      </c>
      <c r="Z27" s="1">
        <f t="shared" si="12"/>
        <v>0</v>
      </c>
      <c r="AA27" s="1">
        <f t="shared" si="13"/>
        <v>1.3333333333333333</v>
      </c>
      <c r="AC27"/>
      <c r="AD27"/>
    </row>
    <row r="28" spans="1:91" ht="15" x14ac:dyDescent="0.25">
      <c r="A28" s="2" t="s">
        <v>24</v>
      </c>
      <c r="B28" s="1">
        <v>1</v>
      </c>
      <c r="I28" s="1">
        <v>5</v>
      </c>
      <c r="J28" s="1" t="s">
        <v>6</v>
      </c>
      <c r="K28" s="1">
        <v>0</v>
      </c>
      <c r="L28" s="1">
        <v>4</v>
      </c>
      <c r="M28" s="1">
        <f t="shared" si="1"/>
        <v>0</v>
      </c>
      <c r="N28" s="1">
        <f t="shared" si="2"/>
        <v>1.3333333333333333</v>
      </c>
      <c r="O28" s="1">
        <f t="shared" si="3"/>
        <v>1.3333333333333333</v>
      </c>
      <c r="P28" s="3">
        <v>4</v>
      </c>
      <c r="Q28" s="1">
        <f t="shared" si="4"/>
        <v>0</v>
      </c>
      <c r="R28" s="1">
        <f t="shared" si="5"/>
        <v>0</v>
      </c>
      <c r="S28" s="1">
        <f t="shared" si="6"/>
        <v>0</v>
      </c>
      <c r="T28" s="1">
        <f t="shared" si="7"/>
        <v>0</v>
      </c>
      <c r="U28" s="1">
        <f t="shared" si="8"/>
        <v>0</v>
      </c>
      <c r="V28" s="3">
        <v>5</v>
      </c>
      <c r="W28" s="1">
        <f t="shared" si="9"/>
        <v>0</v>
      </c>
      <c r="X28" s="1">
        <f t="shared" si="10"/>
        <v>0</v>
      </c>
      <c r="Y28" s="1">
        <f t="shared" si="11"/>
        <v>0</v>
      </c>
      <c r="Z28" s="1">
        <f t="shared" si="12"/>
        <v>1</v>
      </c>
      <c r="AA28" s="1">
        <f t="shared" si="13"/>
        <v>-0.33333333333333331</v>
      </c>
      <c r="AC28"/>
      <c r="AD28"/>
    </row>
    <row r="29" spans="1:91" x14ac:dyDescent="0.15">
      <c r="A29" s="2" t="s">
        <v>26</v>
      </c>
      <c r="B29" s="1">
        <v>3</v>
      </c>
      <c r="I29" s="1">
        <v>5</v>
      </c>
      <c r="J29" s="1" t="s">
        <v>7</v>
      </c>
      <c r="K29" s="1">
        <v>20</v>
      </c>
      <c r="L29" s="1">
        <v>0</v>
      </c>
      <c r="M29" s="1">
        <f t="shared" si="1"/>
        <v>30</v>
      </c>
      <c r="N29" s="1">
        <f t="shared" si="2"/>
        <v>0</v>
      </c>
      <c r="O29" s="1">
        <f t="shared" si="3"/>
        <v>30</v>
      </c>
      <c r="P29" s="3">
        <v>0</v>
      </c>
      <c r="Q29" s="1">
        <f t="shared" si="4"/>
        <v>0</v>
      </c>
      <c r="R29" s="1">
        <f t="shared" si="5"/>
        <v>0</v>
      </c>
      <c r="S29" s="1">
        <f t="shared" si="6"/>
        <v>0</v>
      </c>
      <c r="T29" s="1">
        <f t="shared" si="7"/>
        <v>0</v>
      </c>
      <c r="U29" s="1">
        <f t="shared" si="8"/>
        <v>0</v>
      </c>
      <c r="V29" s="3">
        <v>1</v>
      </c>
      <c r="W29" s="1">
        <f t="shared" si="9"/>
        <v>1</v>
      </c>
      <c r="X29" s="1">
        <f t="shared" si="10"/>
        <v>0</v>
      </c>
      <c r="Y29" s="1">
        <f t="shared" si="11"/>
        <v>0</v>
      </c>
      <c r="Z29" s="1">
        <f t="shared" si="12"/>
        <v>0</v>
      </c>
      <c r="AA29" s="1">
        <f t="shared" si="13"/>
        <v>2</v>
      </c>
    </row>
    <row r="30" spans="1:91" x14ac:dyDescent="0.15">
      <c r="A30" s="2" t="s">
        <v>27</v>
      </c>
      <c r="B30" s="1">
        <v>-1</v>
      </c>
      <c r="I30" s="1">
        <v>5</v>
      </c>
      <c r="J30" s="1" t="s">
        <v>8</v>
      </c>
      <c r="K30" s="1">
        <v>0</v>
      </c>
      <c r="L30" s="1">
        <v>0</v>
      </c>
      <c r="M30" s="1">
        <f t="shared" si="1"/>
        <v>0</v>
      </c>
      <c r="N30" s="1">
        <f t="shared" si="2"/>
        <v>0</v>
      </c>
      <c r="O30" s="1">
        <f t="shared" si="3"/>
        <v>0</v>
      </c>
      <c r="P30" s="3">
        <v>0</v>
      </c>
      <c r="Q30" s="1">
        <f t="shared" si="4"/>
        <v>0</v>
      </c>
      <c r="R30" s="1">
        <f t="shared" si="5"/>
        <v>0</v>
      </c>
      <c r="S30" s="1">
        <f t="shared" si="6"/>
        <v>0</v>
      </c>
      <c r="T30" s="1">
        <f t="shared" si="7"/>
        <v>0</v>
      </c>
      <c r="U30" s="1">
        <f t="shared" si="8"/>
        <v>0</v>
      </c>
      <c r="V30" s="3">
        <v>0</v>
      </c>
      <c r="W30" s="1">
        <f t="shared" si="9"/>
        <v>0</v>
      </c>
      <c r="X30" s="1">
        <f t="shared" si="10"/>
        <v>0</v>
      </c>
      <c r="Y30" s="1">
        <f t="shared" si="11"/>
        <v>0</v>
      </c>
      <c r="Z30" s="1">
        <f t="shared" si="12"/>
        <v>0</v>
      </c>
      <c r="AA30" s="1">
        <f t="shared" si="13"/>
        <v>0</v>
      </c>
    </row>
    <row r="31" spans="1:91" x14ac:dyDescent="0.15">
      <c r="I31" s="1">
        <v>5</v>
      </c>
      <c r="J31" s="1" t="s">
        <v>9</v>
      </c>
      <c r="K31" s="1">
        <v>0</v>
      </c>
      <c r="L31" s="1">
        <v>10</v>
      </c>
      <c r="M31" s="1">
        <f t="shared" si="1"/>
        <v>0</v>
      </c>
      <c r="N31" s="1">
        <f t="shared" si="2"/>
        <v>20</v>
      </c>
      <c r="O31" s="1">
        <f t="shared" si="3"/>
        <v>20</v>
      </c>
      <c r="P31" s="3">
        <v>10</v>
      </c>
      <c r="Q31" s="1">
        <f t="shared" si="4"/>
        <v>0</v>
      </c>
      <c r="R31" s="1">
        <f t="shared" si="5"/>
        <v>0</v>
      </c>
      <c r="S31" s="1">
        <f t="shared" si="6"/>
        <v>0</v>
      </c>
      <c r="T31" s="1">
        <f t="shared" si="7"/>
        <v>0</v>
      </c>
      <c r="U31" s="1">
        <f t="shared" si="8"/>
        <v>0</v>
      </c>
      <c r="V31" s="3">
        <v>10</v>
      </c>
      <c r="W31" s="1">
        <f t="shared" si="9"/>
        <v>0</v>
      </c>
      <c r="X31" s="1">
        <f t="shared" si="10"/>
        <v>0</v>
      </c>
      <c r="Y31" s="1">
        <f t="shared" si="11"/>
        <v>0</v>
      </c>
      <c r="Z31" s="1">
        <f t="shared" si="12"/>
        <v>0</v>
      </c>
      <c r="AA31" s="1">
        <f t="shared" si="13"/>
        <v>0</v>
      </c>
    </row>
    <row r="32" spans="1:91" x14ac:dyDescent="0.15">
      <c r="I32" s="1">
        <v>6</v>
      </c>
      <c r="J32" s="1" t="s">
        <v>4</v>
      </c>
      <c r="K32" s="1">
        <v>0</v>
      </c>
      <c r="L32" s="1">
        <v>2</v>
      </c>
      <c r="M32" s="1">
        <f t="shared" si="1"/>
        <v>0</v>
      </c>
      <c r="N32" s="1">
        <f t="shared" si="2"/>
        <v>1.5</v>
      </c>
      <c r="O32" s="1">
        <f t="shared" si="3"/>
        <v>1.5</v>
      </c>
      <c r="P32" s="3">
        <v>4</v>
      </c>
      <c r="Q32" s="1">
        <f t="shared" si="4"/>
        <v>0</v>
      </c>
      <c r="R32" s="1">
        <f t="shared" si="5"/>
        <v>0</v>
      </c>
      <c r="S32" s="1">
        <f t="shared" si="6"/>
        <v>0</v>
      </c>
      <c r="T32" s="1">
        <f t="shared" si="7"/>
        <v>2</v>
      </c>
      <c r="U32" s="1">
        <f t="shared" si="8"/>
        <v>-1.4571428571428571</v>
      </c>
      <c r="V32" s="3">
        <v>0</v>
      </c>
      <c r="W32" s="1">
        <f t="shared" si="9"/>
        <v>0</v>
      </c>
      <c r="X32" s="1">
        <f t="shared" si="10"/>
        <v>2</v>
      </c>
      <c r="Y32" s="1">
        <f t="shared" si="11"/>
        <v>0</v>
      </c>
      <c r="Z32" s="1">
        <f t="shared" si="12"/>
        <v>0</v>
      </c>
      <c r="AA32" s="1">
        <f t="shared" si="13"/>
        <v>2.6666666666666665</v>
      </c>
    </row>
    <row r="33" spans="1:27" x14ac:dyDescent="0.15">
      <c r="A33" s="13" t="s">
        <v>73</v>
      </c>
      <c r="B33" s="13" t="s">
        <v>3</v>
      </c>
      <c r="I33" s="1">
        <v>6</v>
      </c>
      <c r="J33" s="1" t="s">
        <v>5</v>
      </c>
      <c r="K33" s="1">
        <v>0</v>
      </c>
      <c r="L33" s="1">
        <v>23</v>
      </c>
      <c r="M33" s="1">
        <f t="shared" si="1"/>
        <v>0</v>
      </c>
      <c r="N33" s="1">
        <f t="shared" si="2"/>
        <v>69</v>
      </c>
      <c r="O33" s="1">
        <f t="shared" si="3"/>
        <v>69</v>
      </c>
      <c r="P33" s="3">
        <v>10</v>
      </c>
      <c r="Q33" s="1">
        <f t="shared" si="4"/>
        <v>0</v>
      </c>
      <c r="R33" s="1">
        <f t="shared" si="5"/>
        <v>13</v>
      </c>
      <c r="S33" s="1">
        <f t="shared" si="6"/>
        <v>0</v>
      </c>
      <c r="T33" s="1">
        <f t="shared" si="7"/>
        <v>0</v>
      </c>
      <c r="U33" s="1">
        <f t="shared" si="8"/>
        <v>4.333333333333333</v>
      </c>
      <c r="V33" s="3">
        <v>7</v>
      </c>
      <c r="W33" s="1">
        <f t="shared" si="9"/>
        <v>0</v>
      </c>
      <c r="X33" s="1">
        <f t="shared" si="10"/>
        <v>16</v>
      </c>
      <c r="Y33" s="1">
        <f t="shared" si="11"/>
        <v>0</v>
      </c>
      <c r="Z33" s="1">
        <f t="shared" si="12"/>
        <v>0</v>
      </c>
      <c r="AA33" s="1">
        <f t="shared" si="13"/>
        <v>5.333333333333333</v>
      </c>
    </row>
    <row r="34" spans="1:27" x14ac:dyDescent="0.15">
      <c r="A34" s="3" t="s">
        <v>89</v>
      </c>
      <c r="B34" s="1">
        <v>1</v>
      </c>
      <c r="C34" s="13"/>
      <c r="D34" s="13"/>
      <c r="I34" s="1">
        <v>6</v>
      </c>
      <c r="J34" s="1" t="s">
        <v>6</v>
      </c>
      <c r="K34" s="1">
        <v>12</v>
      </c>
      <c r="L34" s="1">
        <v>0</v>
      </c>
      <c r="M34" s="1">
        <f t="shared" si="1"/>
        <v>4</v>
      </c>
      <c r="N34" s="1">
        <f t="shared" si="2"/>
        <v>0</v>
      </c>
      <c r="O34" s="1">
        <f t="shared" si="3"/>
        <v>4</v>
      </c>
      <c r="P34" s="3">
        <v>15</v>
      </c>
      <c r="Q34" s="1">
        <f t="shared" si="4"/>
        <v>15</v>
      </c>
      <c r="R34" s="1">
        <f t="shared" si="5"/>
        <v>0</v>
      </c>
      <c r="S34" s="1">
        <f t="shared" si="6"/>
        <v>0</v>
      </c>
      <c r="T34" s="1">
        <f t="shared" si="7"/>
        <v>0</v>
      </c>
      <c r="U34" s="1">
        <f t="shared" si="8"/>
        <v>30</v>
      </c>
      <c r="V34" s="3">
        <v>12</v>
      </c>
      <c r="W34" s="1">
        <f t="shared" si="9"/>
        <v>12</v>
      </c>
      <c r="X34" s="1">
        <f t="shared" si="10"/>
        <v>0</v>
      </c>
      <c r="Y34" s="1">
        <f t="shared" si="11"/>
        <v>0</v>
      </c>
      <c r="Z34" s="1">
        <f t="shared" si="12"/>
        <v>0</v>
      </c>
      <c r="AA34" s="1">
        <f t="shared" si="13"/>
        <v>24</v>
      </c>
    </row>
    <row r="35" spans="1:27" x14ac:dyDescent="0.15">
      <c r="A35" s="3" t="s">
        <v>90</v>
      </c>
      <c r="B35" s="1">
        <v>1</v>
      </c>
      <c r="C35" s="14"/>
      <c r="D35" s="14"/>
      <c r="I35" s="1">
        <v>6</v>
      </c>
      <c r="J35" s="1" t="s">
        <v>7</v>
      </c>
      <c r="K35" s="1">
        <v>6</v>
      </c>
      <c r="L35" s="1">
        <v>0</v>
      </c>
      <c r="M35" s="1">
        <f t="shared" si="1"/>
        <v>9</v>
      </c>
      <c r="N35" s="1">
        <f t="shared" si="2"/>
        <v>0</v>
      </c>
      <c r="O35" s="1">
        <f t="shared" si="3"/>
        <v>9</v>
      </c>
      <c r="P35" s="3">
        <v>0</v>
      </c>
      <c r="Q35" s="1">
        <f t="shared" si="4"/>
        <v>0</v>
      </c>
      <c r="R35" s="1">
        <f t="shared" si="5"/>
        <v>0</v>
      </c>
      <c r="S35" s="1">
        <f t="shared" si="6"/>
        <v>0</v>
      </c>
      <c r="T35" s="1">
        <f t="shared" si="7"/>
        <v>0</v>
      </c>
      <c r="U35" s="1">
        <f t="shared" si="8"/>
        <v>0</v>
      </c>
      <c r="V35" s="3">
        <v>0</v>
      </c>
      <c r="W35" s="1">
        <f t="shared" si="9"/>
        <v>0</v>
      </c>
      <c r="X35" s="1">
        <f t="shared" si="10"/>
        <v>0</v>
      </c>
      <c r="Y35" s="1">
        <f t="shared" si="11"/>
        <v>0</v>
      </c>
      <c r="Z35" s="1">
        <f t="shared" si="12"/>
        <v>0</v>
      </c>
      <c r="AA35" s="1">
        <f t="shared" si="13"/>
        <v>0</v>
      </c>
    </row>
    <row r="36" spans="1:27" x14ac:dyDescent="0.15">
      <c r="A36" s="3" t="s">
        <v>91</v>
      </c>
      <c r="B36" s="1">
        <v>2</v>
      </c>
      <c r="C36" s="14"/>
      <c r="D36" s="14"/>
      <c r="I36" s="1">
        <v>6</v>
      </c>
      <c r="J36" s="1" t="s">
        <v>8</v>
      </c>
      <c r="K36" s="1">
        <v>0</v>
      </c>
      <c r="L36" s="1">
        <v>1</v>
      </c>
      <c r="M36" s="1">
        <f t="shared" si="1"/>
        <v>0</v>
      </c>
      <c r="N36" s="1">
        <f t="shared" si="2"/>
        <v>1</v>
      </c>
      <c r="O36" s="1">
        <f t="shared" si="3"/>
        <v>1</v>
      </c>
      <c r="P36" s="3">
        <v>1</v>
      </c>
      <c r="Q36" s="1">
        <f t="shared" si="4"/>
        <v>0</v>
      </c>
      <c r="R36" s="1">
        <f t="shared" si="5"/>
        <v>0</v>
      </c>
      <c r="S36" s="1">
        <f t="shared" si="6"/>
        <v>0</v>
      </c>
      <c r="T36" s="1">
        <f t="shared" si="7"/>
        <v>0</v>
      </c>
      <c r="U36" s="1">
        <f t="shared" si="8"/>
        <v>0</v>
      </c>
      <c r="V36" s="3">
        <v>2</v>
      </c>
      <c r="W36" s="1">
        <f t="shared" si="9"/>
        <v>0</v>
      </c>
      <c r="X36" s="1">
        <f t="shared" si="10"/>
        <v>0</v>
      </c>
      <c r="Y36" s="1">
        <f t="shared" si="11"/>
        <v>0</v>
      </c>
      <c r="Z36" s="1">
        <f t="shared" si="12"/>
        <v>1</v>
      </c>
      <c r="AA36" s="1">
        <f t="shared" si="13"/>
        <v>-1</v>
      </c>
    </row>
    <row r="37" spans="1:27" x14ac:dyDescent="0.15">
      <c r="A37" s="3" t="s">
        <v>92</v>
      </c>
      <c r="B37" s="1">
        <v>2</v>
      </c>
      <c r="C37" s="14"/>
      <c r="D37" s="14"/>
      <c r="I37" s="1">
        <v>6</v>
      </c>
      <c r="J37" s="1" t="s">
        <v>9</v>
      </c>
      <c r="K37" s="1">
        <v>8</v>
      </c>
      <c r="L37" s="1">
        <v>0</v>
      </c>
      <c r="M37" s="1">
        <f t="shared" si="1"/>
        <v>16</v>
      </c>
      <c r="N37" s="1">
        <f t="shared" si="2"/>
        <v>0</v>
      </c>
      <c r="O37" s="1">
        <f t="shared" si="3"/>
        <v>16</v>
      </c>
      <c r="P37" s="3">
        <v>0</v>
      </c>
      <c r="Q37" s="1">
        <f t="shared" si="4"/>
        <v>0</v>
      </c>
      <c r="R37" s="1">
        <f t="shared" si="5"/>
        <v>0</v>
      </c>
      <c r="S37" s="1">
        <f t="shared" si="6"/>
        <v>0</v>
      </c>
      <c r="T37" s="1">
        <f t="shared" si="7"/>
        <v>0</v>
      </c>
      <c r="U37" s="1">
        <f t="shared" si="8"/>
        <v>0</v>
      </c>
      <c r="V37" s="3">
        <v>0</v>
      </c>
      <c r="W37" s="1">
        <f t="shared" si="9"/>
        <v>0</v>
      </c>
      <c r="X37" s="1">
        <f t="shared" si="10"/>
        <v>0</v>
      </c>
      <c r="Y37" s="1">
        <f t="shared" si="11"/>
        <v>0</v>
      </c>
      <c r="Z37" s="1">
        <f t="shared" si="12"/>
        <v>0</v>
      </c>
      <c r="AA37" s="1">
        <f t="shared" si="13"/>
        <v>0</v>
      </c>
    </row>
    <row r="38" spans="1:27" x14ac:dyDescent="0.15">
      <c r="A38" s="3" t="s">
        <v>93</v>
      </c>
      <c r="B38" s="1">
        <v>3</v>
      </c>
      <c r="C38" s="14"/>
      <c r="D38" s="14"/>
    </row>
    <row r="39" spans="1:27" x14ac:dyDescent="0.15">
      <c r="A39" s="3" t="s">
        <v>94</v>
      </c>
      <c r="B39" s="1">
        <v>4</v>
      </c>
      <c r="C39" s="14"/>
      <c r="D39" s="14"/>
    </row>
    <row r="40" spans="1:27" x14ac:dyDescent="0.15">
      <c r="A40" s="3" t="s">
        <v>95</v>
      </c>
      <c r="B40" s="1">
        <v>5</v>
      </c>
      <c r="C40" s="14"/>
      <c r="D40" s="14"/>
    </row>
    <row r="41" spans="1:27" x14ac:dyDescent="0.15">
      <c r="A41" s="3" t="s">
        <v>96</v>
      </c>
      <c r="B41" s="1">
        <v>5</v>
      </c>
    </row>
    <row r="42" spans="1:27" x14ac:dyDescent="0.15">
      <c r="A42" s="3" t="s">
        <v>97</v>
      </c>
      <c r="B42" s="1">
        <v>6</v>
      </c>
    </row>
  </sheetData>
  <sortState ref="A34:B42">
    <sortCondition ref="B41:B49"/>
  </sortState>
  <pageMargins left="0.7" right="0.7" top="0.75" bottom="0.75" header="0.3" footer="0.3"/>
  <pageSetup orientation="portrait" r:id="rId1"/>
  <ignoredErrors>
    <ignoredError sqref="AD2:AE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activeCell="K6" sqref="K6"/>
    </sheetView>
  </sheetViews>
  <sheetFormatPr defaultRowHeight="10.5" x14ac:dyDescent="0.15"/>
  <cols>
    <col min="1" max="1" width="5.5703125" style="1" bestFit="1" customWidth="1"/>
    <col min="2" max="5" width="15.85546875" style="1" bestFit="1" customWidth="1"/>
    <col min="6" max="6" width="18.28515625" style="1" bestFit="1" customWidth="1"/>
    <col min="7" max="7" width="16" style="1" bestFit="1" customWidth="1"/>
    <col min="8" max="8" width="13.7109375" style="1" bestFit="1" customWidth="1"/>
    <col min="9" max="14" width="12.7109375" style="1" bestFit="1" customWidth="1"/>
    <col min="15" max="15" width="10.5703125" style="1" bestFit="1" customWidth="1"/>
    <col min="16" max="16384" width="9.140625" style="1"/>
  </cols>
  <sheetData>
    <row r="1" spans="1:15" x14ac:dyDescent="0.15">
      <c r="A1" s="2" t="s">
        <v>3</v>
      </c>
      <c r="B1" s="2" t="s">
        <v>55</v>
      </c>
      <c r="C1" s="2" t="s">
        <v>56</v>
      </c>
      <c r="D1" s="2" t="s">
        <v>57</v>
      </c>
      <c r="E1" s="2" t="s">
        <v>58</v>
      </c>
      <c r="F1" s="2" t="s">
        <v>59</v>
      </c>
      <c r="G1" s="2" t="s">
        <v>60</v>
      </c>
      <c r="H1" s="16" t="s">
        <v>67</v>
      </c>
      <c r="I1" s="2" t="s">
        <v>61</v>
      </c>
      <c r="J1" s="2" t="s">
        <v>66</v>
      </c>
      <c r="K1" s="2" t="s">
        <v>65</v>
      </c>
      <c r="L1" s="2" t="s">
        <v>64</v>
      </c>
      <c r="M1" s="2" t="s">
        <v>63</v>
      </c>
      <c r="N1" s="2" t="s">
        <v>62</v>
      </c>
      <c r="O1" s="2" t="s">
        <v>68</v>
      </c>
    </row>
    <row r="2" spans="1:15" x14ac:dyDescent="0.15">
      <c r="A2" s="1">
        <v>1</v>
      </c>
      <c r="B2" s="15">
        <v>0</v>
      </c>
      <c r="C2" s="3">
        <v>3</v>
      </c>
      <c r="D2" s="3">
        <v>2</v>
      </c>
      <c r="E2" s="3">
        <v>3</v>
      </c>
      <c r="F2" s="3">
        <v>3</v>
      </c>
      <c r="G2" s="3">
        <v>2</v>
      </c>
      <c r="H2" s="15">
        <f t="shared" ref="H2:H7" si="0">AVERAGE(B2:G2)</f>
        <v>2.1666666666666665</v>
      </c>
      <c r="I2" s="15">
        <v>0</v>
      </c>
      <c r="J2" s="3">
        <v>2</v>
      </c>
      <c r="K2" s="3">
        <v>2</v>
      </c>
      <c r="L2" s="3">
        <v>2</v>
      </c>
      <c r="M2" s="3">
        <v>1</v>
      </c>
      <c r="N2" s="3">
        <v>2</v>
      </c>
      <c r="O2" s="1">
        <f t="shared" ref="O2:O7" si="1">AVERAGE(I2:N2)</f>
        <v>1.5</v>
      </c>
    </row>
    <row r="3" spans="1:15" x14ac:dyDescent="0.15">
      <c r="A3" s="1">
        <v>2</v>
      </c>
      <c r="B3" s="3">
        <v>1</v>
      </c>
      <c r="C3" s="15">
        <v>0</v>
      </c>
      <c r="D3" s="3">
        <v>3</v>
      </c>
      <c r="E3" s="3">
        <v>4</v>
      </c>
      <c r="F3" s="3">
        <v>4</v>
      </c>
      <c r="G3" s="3">
        <v>3</v>
      </c>
      <c r="H3" s="15">
        <f t="shared" si="0"/>
        <v>2.5</v>
      </c>
      <c r="I3" s="3">
        <v>4</v>
      </c>
      <c r="J3" s="15">
        <v>0</v>
      </c>
      <c r="K3" s="3">
        <v>3</v>
      </c>
      <c r="L3" s="3">
        <v>3</v>
      </c>
      <c r="M3" s="3">
        <v>1</v>
      </c>
      <c r="N3" s="3">
        <v>2</v>
      </c>
      <c r="O3" s="1">
        <f t="shared" si="1"/>
        <v>2.1666666666666665</v>
      </c>
    </row>
    <row r="4" spans="1:15" x14ac:dyDescent="0.15">
      <c r="A4" s="1">
        <v>3</v>
      </c>
      <c r="B4" s="3">
        <v>3</v>
      </c>
      <c r="C4" s="3">
        <v>4</v>
      </c>
      <c r="D4" s="15">
        <v>0</v>
      </c>
      <c r="E4" s="3">
        <v>1</v>
      </c>
      <c r="F4" s="3">
        <v>3</v>
      </c>
      <c r="G4" s="3">
        <v>2</v>
      </c>
      <c r="H4" s="15">
        <f t="shared" si="0"/>
        <v>2.1666666666666665</v>
      </c>
      <c r="I4" s="3">
        <v>2</v>
      </c>
      <c r="J4" s="3">
        <v>2</v>
      </c>
      <c r="K4" s="15">
        <v>0</v>
      </c>
      <c r="L4" s="3">
        <v>4</v>
      </c>
      <c r="M4" s="3">
        <v>1</v>
      </c>
      <c r="N4" s="3">
        <v>1</v>
      </c>
      <c r="O4" s="1">
        <f t="shared" si="1"/>
        <v>1.6666666666666667</v>
      </c>
    </row>
    <row r="5" spans="1:15" x14ac:dyDescent="0.15">
      <c r="A5" s="1">
        <v>4</v>
      </c>
      <c r="B5" s="3">
        <v>2</v>
      </c>
      <c r="C5" s="3">
        <v>3</v>
      </c>
      <c r="D5" s="3">
        <v>1</v>
      </c>
      <c r="E5" s="15">
        <v>0</v>
      </c>
      <c r="F5" s="3">
        <v>3</v>
      </c>
      <c r="G5" s="3">
        <v>1</v>
      </c>
      <c r="H5" s="15">
        <f t="shared" si="0"/>
        <v>1.6666666666666667</v>
      </c>
      <c r="I5" s="3">
        <v>3</v>
      </c>
      <c r="J5" s="3">
        <v>3</v>
      </c>
      <c r="K5" s="3">
        <v>3</v>
      </c>
      <c r="L5" s="15">
        <v>0</v>
      </c>
      <c r="M5" s="3">
        <v>1</v>
      </c>
      <c r="N5" s="3">
        <v>3</v>
      </c>
      <c r="O5" s="1">
        <f t="shared" si="1"/>
        <v>2.1666666666666665</v>
      </c>
    </row>
    <row r="6" spans="1:15" x14ac:dyDescent="0.15">
      <c r="A6" s="1">
        <v>5</v>
      </c>
      <c r="B6" s="3">
        <v>2</v>
      </c>
      <c r="C6" s="3">
        <v>3</v>
      </c>
      <c r="D6" s="3">
        <v>1</v>
      </c>
      <c r="E6" s="3">
        <v>3</v>
      </c>
      <c r="F6" s="15">
        <v>0</v>
      </c>
      <c r="G6" s="3">
        <v>2</v>
      </c>
      <c r="H6" s="15">
        <f t="shared" si="0"/>
        <v>1.8333333333333333</v>
      </c>
      <c r="I6" s="3">
        <v>3</v>
      </c>
      <c r="J6" s="3">
        <v>1</v>
      </c>
      <c r="K6" s="3">
        <v>1</v>
      </c>
      <c r="L6" s="3">
        <v>3</v>
      </c>
      <c r="M6" s="15">
        <v>0</v>
      </c>
      <c r="N6" s="3">
        <v>1</v>
      </c>
      <c r="O6" s="1">
        <f t="shared" si="1"/>
        <v>1.5</v>
      </c>
    </row>
    <row r="7" spans="1:15" x14ac:dyDescent="0.15">
      <c r="A7" s="1">
        <v>6</v>
      </c>
      <c r="B7" s="3">
        <v>3</v>
      </c>
      <c r="C7" s="3">
        <v>3</v>
      </c>
      <c r="D7" s="3">
        <v>1</v>
      </c>
      <c r="E7" s="3">
        <v>3</v>
      </c>
      <c r="F7" s="3">
        <v>2</v>
      </c>
      <c r="G7" s="15">
        <v>0</v>
      </c>
      <c r="H7" s="15">
        <f t="shared" si="0"/>
        <v>2</v>
      </c>
      <c r="I7" s="3">
        <v>2</v>
      </c>
      <c r="J7" s="3">
        <v>4</v>
      </c>
      <c r="K7" s="3">
        <v>3</v>
      </c>
      <c r="L7" s="3">
        <v>4</v>
      </c>
      <c r="M7" s="3">
        <v>1</v>
      </c>
      <c r="N7" s="15">
        <v>0</v>
      </c>
      <c r="O7" s="1">
        <f t="shared" si="1"/>
        <v>2.3333333333333335</v>
      </c>
    </row>
    <row r="8" spans="1:15" x14ac:dyDescent="0.15">
      <c r="H8" s="15"/>
    </row>
    <row r="13" spans="1:15" x14ac:dyDescent="0.15">
      <c r="A13" s="2" t="s">
        <v>3</v>
      </c>
      <c r="B13" s="2" t="str">
        <f>H1</f>
        <v>Avg Aggression</v>
      </c>
      <c r="C13" s="2" t="str">
        <f>O1</f>
        <v>Avg Privacy</v>
      </c>
      <c r="D13" s="2" t="str">
        <f>Scores!H10</f>
        <v>Norm(Score1)</v>
      </c>
      <c r="E13" s="2" t="str">
        <f>Scores!I10</f>
        <v>Norm(Score2)</v>
      </c>
      <c r="F13" s="2" t="str">
        <f>Scores!J10</f>
        <v>Norm(Improvement)</v>
      </c>
      <c r="G13" s="2" t="s">
        <v>69</v>
      </c>
    </row>
    <row r="14" spans="1:15" x14ac:dyDescent="0.15">
      <c r="A14" s="1">
        <v>1</v>
      </c>
      <c r="B14" s="1">
        <f t="shared" ref="B14:B19" si="2">H2</f>
        <v>2.1666666666666665</v>
      </c>
      <c r="C14" s="1">
        <f t="shared" ref="C14:C19" si="3">O2</f>
        <v>1.5</v>
      </c>
      <c r="D14" s="1">
        <f>Scores!H11</f>
        <v>5.1879061844863728</v>
      </c>
      <c r="E14" s="1">
        <f>Scores!I11</f>
        <v>27.673480083857434</v>
      </c>
      <c r="F14" s="1">
        <f>Scores!J11</f>
        <v>-22.485573899371062</v>
      </c>
      <c r="G14" s="1">
        <f t="shared" ref="G14:G19" si="4">AVERAGE(D14:E14)</f>
        <v>16.430693134171904</v>
      </c>
    </row>
    <row r="15" spans="1:15" x14ac:dyDescent="0.15">
      <c r="A15" s="1">
        <v>2</v>
      </c>
      <c r="B15" s="1">
        <f t="shared" si="2"/>
        <v>2.5</v>
      </c>
      <c r="C15" s="1">
        <f t="shared" si="3"/>
        <v>2.1666666666666665</v>
      </c>
      <c r="D15" s="1">
        <f>Scores!H12</f>
        <v>20.106839622641509</v>
      </c>
      <c r="E15" s="1">
        <f>Scores!I12</f>
        <v>1.0455974842767295</v>
      </c>
      <c r="F15" s="1">
        <f>Scores!J12</f>
        <v>19.061242138364779</v>
      </c>
      <c r="G15" s="1">
        <f t="shared" si="4"/>
        <v>10.576218553459119</v>
      </c>
    </row>
    <row r="16" spans="1:15" x14ac:dyDescent="0.15">
      <c r="A16" s="1">
        <v>3</v>
      </c>
      <c r="B16" s="1">
        <f t="shared" si="2"/>
        <v>2.1666666666666665</v>
      </c>
      <c r="C16" s="1">
        <f t="shared" si="3"/>
        <v>1.6666666666666667</v>
      </c>
      <c r="D16" s="1">
        <f>Scores!H13</f>
        <v>-5.1177700348432058</v>
      </c>
      <c r="E16" s="1">
        <f>Scores!I13</f>
        <v>6.8048780487804885</v>
      </c>
      <c r="F16" s="1">
        <f>Scores!J13</f>
        <v>-11.922648083623695</v>
      </c>
      <c r="G16" s="1">
        <f t="shared" si="4"/>
        <v>0.84355400696864136</v>
      </c>
    </row>
    <row r="17" spans="1:7" x14ac:dyDescent="0.15">
      <c r="A17" s="1">
        <v>4</v>
      </c>
      <c r="B17" s="1">
        <f t="shared" si="2"/>
        <v>1.6666666666666667</v>
      </c>
      <c r="C17" s="1">
        <f t="shared" si="3"/>
        <v>2.1666666666666665</v>
      </c>
      <c r="D17" s="1">
        <f>Scores!H14</f>
        <v>6.6375000000000011</v>
      </c>
      <c r="E17" s="1">
        <f>Scores!I14</f>
        <v>10.030000000000003</v>
      </c>
      <c r="F17" s="1">
        <f>Scores!J14</f>
        <v>-3.3925000000000018</v>
      </c>
      <c r="G17" s="1">
        <f t="shared" si="4"/>
        <v>8.333750000000002</v>
      </c>
    </row>
    <row r="18" spans="1:7" x14ac:dyDescent="0.15">
      <c r="A18" s="1">
        <v>5</v>
      </c>
      <c r="B18" s="1">
        <f t="shared" si="2"/>
        <v>1.8333333333333333</v>
      </c>
      <c r="C18" s="1">
        <f t="shared" si="3"/>
        <v>1.5</v>
      </c>
      <c r="D18" s="1">
        <f>Scores!H15</f>
        <v>2.1366279069767442</v>
      </c>
      <c r="E18" s="1">
        <f>Scores!I15</f>
        <v>11.904069767441859</v>
      </c>
      <c r="F18" s="1">
        <f>Scores!J15</f>
        <v>-9.7674418604651159</v>
      </c>
      <c r="G18" s="1">
        <f t="shared" si="4"/>
        <v>7.0203488372093013</v>
      </c>
    </row>
    <row r="19" spans="1:7" x14ac:dyDescent="0.15">
      <c r="A19" s="1">
        <v>6</v>
      </c>
      <c r="B19" s="1">
        <f t="shared" si="2"/>
        <v>2</v>
      </c>
      <c r="C19" s="1">
        <f t="shared" si="3"/>
        <v>2.3333333333333335</v>
      </c>
      <c r="D19" s="1">
        <f>Scores!H16</f>
        <v>13.334398934398932</v>
      </c>
      <c r="E19" s="1">
        <f>Scores!I16</f>
        <v>12.573426573426573</v>
      </c>
      <c r="F19" s="1">
        <f>Scores!J16</f>
        <v>0.76097236097235843</v>
      </c>
      <c r="G19" s="1">
        <f t="shared" si="4"/>
        <v>12.953912753912753</v>
      </c>
    </row>
  </sheetData>
  <pageMargins left="0.7" right="0.7" top="0.75" bottom="0.75" header="0.3" footer="0.3"/>
  <pageSetup orientation="portrait" r:id="rId1"/>
  <ignoredErrors>
    <ignoredError sqref="H2:H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5"/>
  <sheetViews>
    <sheetView zoomScaleNormal="100" workbookViewId="0">
      <selection activeCell="Q30" sqref="Q30"/>
    </sheetView>
  </sheetViews>
  <sheetFormatPr defaultRowHeight="15" x14ac:dyDescent="0.25"/>
  <cols>
    <col min="1" max="1" width="14.42578125" customWidth="1"/>
    <col min="2" max="2" width="16.28515625" customWidth="1"/>
    <col min="3" max="7" width="3" customWidth="1"/>
    <col min="8" max="8" width="11.28515625" customWidth="1"/>
    <col min="9" max="9" width="13.42578125" customWidth="1"/>
    <col min="10" max="10" width="10.7109375" bestFit="1" customWidth="1"/>
    <col min="11" max="11" width="13.42578125" customWidth="1"/>
    <col min="12" max="12" width="10.7109375" bestFit="1" customWidth="1"/>
    <col min="13" max="13" width="13.42578125" customWidth="1"/>
    <col min="14" max="14" width="15.7109375" bestFit="1" customWidth="1"/>
    <col min="15" max="15" width="18.42578125" customWidth="1"/>
    <col min="16" max="16" width="15.7109375" bestFit="1" customWidth="1"/>
    <col min="17" max="17" width="18.42578125" customWidth="1"/>
  </cols>
  <sheetData>
    <row r="3" spans="1:8" x14ac:dyDescent="0.25">
      <c r="A3" s="4" t="s">
        <v>12</v>
      </c>
      <c r="B3" s="4" t="s">
        <v>18</v>
      </c>
    </row>
    <row r="4" spans="1:8" x14ac:dyDescent="0.25">
      <c r="A4" s="4" t="s">
        <v>16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 t="s">
        <v>17</v>
      </c>
    </row>
    <row r="5" spans="1:8" x14ac:dyDescent="0.25">
      <c r="A5" s="5" t="s">
        <v>4</v>
      </c>
      <c r="B5" s="8">
        <v>19</v>
      </c>
      <c r="C5" s="8">
        <v>19</v>
      </c>
      <c r="D5" s="8">
        <v>0</v>
      </c>
      <c r="E5" s="8">
        <v>0</v>
      </c>
      <c r="F5" s="8">
        <v>30</v>
      </c>
      <c r="G5" s="8">
        <v>0</v>
      </c>
      <c r="H5" s="8">
        <v>68</v>
      </c>
    </row>
    <row r="6" spans="1:8" x14ac:dyDescent="0.25">
      <c r="A6" s="5" t="s">
        <v>5</v>
      </c>
      <c r="B6" s="8">
        <v>5</v>
      </c>
      <c r="C6" s="8">
        <v>5</v>
      </c>
      <c r="D6" s="8">
        <v>5</v>
      </c>
      <c r="E6" s="8">
        <v>0</v>
      </c>
      <c r="F6" s="8">
        <v>0</v>
      </c>
      <c r="G6" s="8">
        <v>0</v>
      </c>
      <c r="H6" s="8">
        <v>15</v>
      </c>
    </row>
    <row r="7" spans="1:8" x14ac:dyDescent="0.25">
      <c r="A7" s="5" t="s">
        <v>8</v>
      </c>
      <c r="B7" s="8">
        <v>0</v>
      </c>
      <c r="C7" s="8">
        <v>0</v>
      </c>
      <c r="D7" s="8">
        <v>0</v>
      </c>
      <c r="E7" s="8">
        <v>15</v>
      </c>
      <c r="F7" s="8">
        <v>0</v>
      </c>
      <c r="G7" s="8">
        <v>0</v>
      </c>
      <c r="H7" s="8">
        <v>15</v>
      </c>
    </row>
    <row r="8" spans="1:8" x14ac:dyDescent="0.25">
      <c r="A8" s="5" t="s">
        <v>7</v>
      </c>
      <c r="B8" s="8">
        <v>0</v>
      </c>
      <c r="C8" s="8">
        <v>0</v>
      </c>
      <c r="D8" s="8">
        <v>6</v>
      </c>
      <c r="E8" s="8">
        <v>0</v>
      </c>
      <c r="F8" s="8">
        <v>20</v>
      </c>
      <c r="G8" s="8">
        <v>6</v>
      </c>
      <c r="H8" s="8">
        <v>32</v>
      </c>
    </row>
    <row r="9" spans="1:8" x14ac:dyDescent="0.25">
      <c r="A9" s="5" t="s">
        <v>6</v>
      </c>
      <c r="B9" s="8">
        <v>12</v>
      </c>
      <c r="C9" s="8">
        <v>12</v>
      </c>
      <c r="D9" s="8">
        <v>9</v>
      </c>
      <c r="E9" s="8">
        <v>0</v>
      </c>
      <c r="F9" s="8">
        <v>0</v>
      </c>
      <c r="G9" s="8">
        <v>12</v>
      </c>
      <c r="H9" s="8">
        <v>45</v>
      </c>
    </row>
    <row r="10" spans="1:8" x14ac:dyDescent="0.25">
      <c r="A10" s="5" t="s">
        <v>9</v>
      </c>
      <c r="B10" s="8">
        <v>0</v>
      </c>
      <c r="C10" s="8">
        <v>0</v>
      </c>
      <c r="D10" s="8">
        <v>0</v>
      </c>
      <c r="E10" s="8">
        <v>22</v>
      </c>
      <c r="F10" s="8">
        <v>0</v>
      </c>
      <c r="G10" s="8">
        <v>8</v>
      </c>
      <c r="H10" s="8">
        <v>30</v>
      </c>
    </row>
    <row r="11" spans="1:8" x14ac:dyDescent="0.25">
      <c r="A11" s="5" t="s">
        <v>17</v>
      </c>
      <c r="B11" s="8">
        <v>36</v>
      </c>
      <c r="C11" s="8">
        <v>36</v>
      </c>
      <c r="D11" s="8">
        <v>20</v>
      </c>
      <c r="E11" s="8">
        <v>37</v>
      </c>
      <c r="F11" s="8">
        <v>50</v>
      </c>
      <c r="G11" s="8">
        <v>26</v>
      </c>
      <c r="H11" s="8">
        <v>205</v>
      </c>
    </row>
    <row r="14" spans="1:8" x14ac:dyDescent="0.25">
      <c r="A14" s="4" t="s">
        <v>10</v>
      </c>
      <c r="B14" s="4" t="s">
        <v>18</v>
      </c>
    </row>
    <row r="15" spans="1:8" x14ac:dyDescent="0.25">
      <c r="A15" s="4" t="s">
        <v>16</v>
      </c>
      <c r="B15" t="s">
        <v>4</v>
      </c>
      <c r="C15" t="s">
        <v>5</v>
      </c>
      <c r="D15" t="s">
        <v>8</v>
      </c>
      <c r="E15" t="s">
        <v>7</v>
      </c>
      <c r="F15" t="s">
        <v>6</v>
      </c>
      <c r="G15" t="s">
        <v>9</v>
      </c>
      <c r="H15" t="s">
        <v>17</v>
      </c>
    </row>
    <row r="16" spans="1:8" x14ac:dyDescent="0.25">
      <c r="A16" s="5">
        <v>1</v>
      </c>
      <c r="B16" s="8">
        <v>19</v>
      </c>
      <c r="C16" s="8">
        <v>5</v>
      </c>
      <c r="D16" s="8">
        <v>0</v>
      </c>
      <c r="E16" s="8">
        <v>0</v>
      </c>
      <c r="F16" s="8">
        <v>12</v>
      </c>
      <c r="G16" s="8">
        <v>0</v>
      </c>
      <c r="H16" s="8">
        <v>36</v>
      </c>
    </row>
    <row r="17" spans="1:8" x14ac:dyDescent="0.25">
      <c r="A17" s="5">
        <v>2</v>
      </c>
      <c r="B17" s="8">
        <v>19</v>
      </c>
      <c r="C17" s="8">
        <v>5</v>
      </c>
      <c r="D17" s="8">
        <v>0</v>
      </c>
      <c r="E17" s="8">
        <v>0</v>
      </c>
      <c r="F17" s="8">
        <v>12</v>
      </c>
      <c r="G17" s="8">
        <v>0</v>
      </c>
      <c r="H17" s="8">
        <v>36</v>
      </c>
    </row>
    <row r="18" spans="1:8" x14ac:dyDescent="0.25">
      <c r="A18" s="5">
        <v>3</v>
      </c>
      <c r="B18" s="8">
        <v>0</v>
      </c>
      <c r="C18" s="8">
        <v>5</v>
      </c>
      <c r="D18" s="8">
        <v>0</v>
      </c>
      <c r="E18" s="8">
        <v>6</v>
      </c>
      <c r="F18" s="8">
        <v>9</v>
      </c>
      <c r="G18" s="8">
        <v>0</v>
      </c>
      <c r="H18" s="8">
        <v>20</v>
      </c>
    </row>
    <row r="19" spans="1:8" x14ac:dyDescent="0.25">
      <c r="A19" s="5">
        <v>4</v>
      </c>
      <c r="B19" s="8">
        <v>0</v>
      </c>
      <c r="C19" s="8">
        <v>0</v>
      </c>
      <c r="D19" s="8">
        <v>15</v>
      </c>
      <c r="E19" s="8">
        <v>0</v>
      </c>
      <c r="F19" s="8">
        <v>0</v>
      </c>
      <c r="G19" s="8">
        <v>22</v>
      </c>
      <c r="H19" s="8">
        <v>37</v>
      </c>
    </row>
    <row r="20" spans="1:8" x14ac:dyDescent="0.25">
      <c r="A20" s="5">
        <v>5</v>
      </c>
      <c r="B20" s="8">
        <v>30</v>
      </c>
      <c r="C20" s="8">
        <v>0</v>
      </c>
      <c r="D20" s="8">
        <v>0</v>
      </c>
      <c r="E20" s="8">
        <v>20</v>
      </c>
      <c r="F20" s="8">
        <v>0</v>
      </c>
      <c r="G20" s="8">
        <v>0</v>
      </c>
      <c r="H20" s="8">
        <v>50</v>
      </c>
    </row>
    <row r="21" spans="1:8" x14ac:dyDescent="0.25">
      <c r="A21" s="5">
        <v>6</v>
      </c>
      <c r="B21" s="8">
        <v>0</v>
      </c>
      <c r="C21" s="8">
        <v>0</v>
      </c>
      <c r="D21" s="8">
        <v>0</v>
      </c>
      <c r="E21" s="8">
        <v>6</v>
      </c>
      <c r="F21" s="8">
        <v>12</v>
      </c>
      <c r="G21" s="8">
        <v>8</v>
      </c>
      <c r="H21" s="8">
        <v>26</v>
      </c>
    </row>
    <row r="22" spans="1:8" x14ac:dyDescent="0.25">
      <c r="A22" s="5" t="s">
        <v>17</v>
      </c>
      <c r="B22" s="8">
        <v>68</v>
      </c>
      <c r="C22" s="8">
        <v>15</v>
      </c>
      <c r="D22" s="8">
        <v>15</v>
      </c>
      <c r="E22" s="8">
        <v>32</v>
      </c>
      <c r="F22" s="8">
        <v>45</v>
      </c>
      <c r="G22" s="8">
        <v>30</v>
      </c>
      <c r="H22" s="8">
        <v>205</v>
      </c>
    </row>
    <row r="28" spans="1:8" x14ac:dyDescent="0.25">
      <c r="A28" s="4" t="s">
        <v>16</v>
      </c>
      <c r="B28" t="s">
        <v>53</v>
      </c>
      <c r="C28" t="s">
        <v>54</v>
      </c>
    </row>
    <row r="29" spans="1:8" x14ac:dyDescent="0.25">
      <c r="A29" s="5" t="s">
        <v>4</v>
      </c>
      <c r="B29" s="8">
        <v>-2</v>
      </c>
      <c r="C29" s="8">
        <v>0</v>
      </c>
    </row>
    <row r="30" spans="1:8" x14ac:dyDescent="0.25">
      <c r="A30" s="5" t="s">
        <v>5</v>
      </c>
      <c r="B30" s="8">
        <v>0</v>
      </c>
      <c r="C30" s="8">
        <v>0</v>
      </c>
    </row>
    <row r="31" spans="1:8" x14ac:dyDescent="0.25">
      <c r="A31" s="5" t="s">
        <v>8</v>
      </c>
      <c r="B31" s="8">
        <v>7</v>
      </c>
      <c r="C31" s="8">
        <v>0</v>
      </c>
    </row>
    <row r="32" spans="1:8" x14ac:dyDescent="0.25">
      <c r="A32" s="5" t="s">
        <v>7</v>
      </c>
      <c r="B32" s="8">
        <v>7</v>
      </c>
      <c r="C32" s="8">
        <v>0</v>
      </c>
    </row>
    <row r="33" spans="1:3" x14ac:dyDescent="0.25">
      <c r="A33" s="5" t="s">
        <v>6</v>
      </c>
      <c r="B33" s="8">
        <v>7</v>
      </c>
      <c r="C33" s="8">
        <v>0</v>
      </c>
    </row>
    <row r="34" spans="1:3" x14ac:dyDescent="0.25">
      <c r="A34" s="5" t="s">
        <v>9</v>
      </c>
      <c r="B34" s="8">
        <v>2</v>
      </c>
      <c r="C34" s="8">
        <v>0</v>
      </c>
    </row>
    <row r="35" spans="1:3" x14ac:dyDescent="0.25">
      <c r="A35" s="5" t="s">
        <v>17</v>
      </c>
      <c r="B35" s="8">
        <v>21</v>
      </c>
      <c r="C35" s="8">
        <v>0</v>
      </c>
    </row>
  </sheetData>
  <pageMargins left="0.7" right="0.7" top="0.75" bottom="0.75" header="0.3" footer="0.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N28" sqref="N28"/>
    </sheetView>
  </sheetViews>
  <sheetFormatPr defaultRowHeight="15" x14ac:dyDescent="0.25"/>
  <cols>
    <col min="1" max="1" width="13.140625" customWidth="1"/>
    <col min="2" max="2" width="16.28515625" bestFit="1" customWidth="1"/>
    <col min="3" max="7" width="3" customWidth="1"/>
    <col min="8" max="8" width="11.28515625" customWidth="1"/>
    <col min="9" max="9" width="11.28515625" bestFit="1" customWidth="1"/>
  </cols>
  <sheetData>
    <row r="1" spans="1:8" x14ac:dyDescent="0.25">
      <c r="A1" s="4" t="s">
        <v>11</v>
      </c>
      <c r="B1" s="4" t="s">
        <v>18</v>
      </c>
    </row>
    <row r="2" spans="1:8" x14ac:dyDescent="0.25">
      <c r="A2" s="4" t="s">
        <v>16</v>
      </c>
      <c r="B2">
        <v>1</v>
      </c>
      <c r="C2">
        <v>2</v>
      </c>
      <c r="D2">
        <v>3</v>
      </c>
      <c r="E2">
        <v>4</v>
      </c>
      <c r="F2">
        <v>5</v>
      </c>
      <c r="G2">
        <v>6</v>
      </c>
      <c r="H2" t="s">
        <v>17</v>
      </c>
    </row>
    <row r="3" spans="1:8" x14ac:dyDescent="0.25">
      <c r="A3" s="5" t="s">
        <v>4</v>
      </c>
      <c r="B3" s="8">
        <v>0</v>
      </c>
      <c r="C3" s="8">
        <v>0</v>
      </c>
      <c r="D3" s="8">
        <v>41</v>
      </c>
      <c r="E3" s="8">
        <v>8</v>
      </c>
      <c r="F3" s="8">
        <v>0</v>
      </c>
      <c r="G3" s="8">
        <v>2</v>
      </c>
      <c r="H3" s="8">
        <v>51</v>
      </c>
    </row>
    <row r="4" spans="1:8" x14ac:dyDescent="0.25">
      <c r="A4" s="5" t="s">
        <v>5</v>
      </c>
      <c r="B4" s="8">
        <v>0</v>
      </c>
      <c r="C4" s="8">
        <v>0</v>
      </c>
      <c r="D4" s="8">
        <v>0</v>
      </c>
      <c r="E4" s="8">
        <v>10</v>
      </c>
      <c r="F4" s="8">
        <v>12</v>
      </c>
      <c r="G4" s="8">
        <v>23</v>
      </c>
      <c r="H4" s="8">
        <v>45</v>
      </c>
    </row>
    <row r="5" spans="1:8" x14ac:dyDescent="0.25">
      <c r="A5" s="5" t="s">
        <v>8</v>
      </c>
      <c r="B5" s="8">
        <v>7</v>
      </c>
      <c r="C5" s="8">
        <v>7</v>
      </c>
      <c r="D5" s="8">
        <v>0</v>
      </c>
      <c r="E5" s="8">
        <v>0</v>
      </c>
      <c r="F5" s="8">
        <v>0</v>
      </c>
      <c r="G5" s="8">
        <v>1</v>
      </c>
      <c r="H5" s="8">
        <v>15</v>
      </c>
    </row>
    <row r="6" spans="1:8" x14ac:dyDescent="0.25">
      <c r="A6" s="5" t="s">
        <v>7</v>
      </c>
      <c r="B6" s="8">
        <v>15</v>
      </c>
      <c r="C6" s="8">
        <v>15</v>
      </c>
      <c r="D6" s="8">
        <v>0</v>
      </c>
      <c r="E6" s="8">
        <v>18</v>
      </c>
      <c r="F6" s="8">
        <v>0</v>
      </c>
      <c r="G6" s="8">
        <v>0</v>
      </c>
      <c r="H6" s="8">
        <v>48</v>
      </c>
    </row>
    <row r="7" spans="1:8" x14ac:dyDescent="0.25">
      <c r="A7" s="5" t="s">
        <v>6</v>
      </c>
      <c r="B7" s="8">
        <v>0</v>
      </c>
      <c r="C7" s="8">
        <v>0</v>
      </c>
      <c r="D7" s="8">
        <v>0</v>
      </c>
      <c r="E7" s="8">
        <v>11</v>
      </c>
      <c r="F7" s="8">
        <v>4</v>
      </c>
      <c r="G7" s="8">
        <v>0</v>
      </c>
      <c r="H7" s="8">
        <v>15</v>
      </c>
    </row>
    <row r="8" spans="1:8" x14ac:dyDescent="0.25">
      <c r="A8" s="5" t="s">
        <v>9</v>
      </c>
      <c r="B8" s="8">
        <v>25</v>
      </c>
      <c r="C8" s="8">
        <v>25</v>
      </c>
      <c r="D8" s="8">
        <v>0</v>
      </c>
      <c r="E8" s="8">
        <v>0</v>
      </c>
      <c r="F8" s="8">
        <v>10</v>
      </c>
      <c r="G8" s="8">
        <v>0</v>
      </c>
      <c r="H8" s="8">
        <v>60</v>
      </c>
    </row>
    <row r="9" spans="1:8" x14ac:dyDescent="0.25">
      <c r="A9" s="5" t="s">
        <v>17</v>
      </c>
      <c r="B9" s="8">
        <v>47</v>
      </c>
      <c r="C9" s="8">
        <v>47</v>
      </c>
      <c r="D9" s="8">
        <v>41</v>
      </c>
      <c r="E9" s="8">
        <v>47</v>
      </c>
      <c r="F9" s="8">
        <v>26</v>
      </c>
      <c r="G9" s="8">
        <v>26</v>
      </c>
      <c r="H9" s="8">
        <v>234</v>
      </c>
    </row>
    <row r="12" spans="1:8" x14ac:dyDescent="0.25">
      <c r="A12" s="4" t="s">
        <v>11</v>
      </c>
      <c r="B12" s="4" t="s">
        <v>18</v>
      </c>
    </row>
    <row r="13" spans="1:8" x14ac:dyDescent="0.25">
      <c r="A13" s="4" t="s">
        <v>16</v>
      </c>
      <c r="B13" t="s">
        <v>4</v>
      </c>
      <c r="C13" t="s">
        <v>5</v>
      </c>
      <c r="D13" t="s">
        <v>8</v>
      </c>
      <c r="E13" t="s">
        <v>7</v>
      </c>
      <c r="F13" t="s">
        <v>6</v>
      </c>
      <c r="G13" t="s">
        <v>9</v>
      </c>
      <c r="H13" t="s">
        <v>17</v>
      </c>
    </row>
    <row r="14" spans="1:8" x14ac:dyDescent="0.25">
      <c r="A14" s="5">
        <v>1</v>
      </c>
      <c r="B14" s="8">
        <v>0</v>
      </c>
      <c r="C14" s="8">
        <v>0</v>
      </c>
      <c r="D14" s="8">
        <v>7</v>
      </c>
      <c r="E14" s="8">
        <v>15</v>
      </c>
      <c r="F14" s="8">
        <v>0</v>
      </c>
      <c r="G14" s="8">
        <v>25</v>
      </c>
      <c r="H14" s="8">
        <v>47</v>
      </c>
    </row>
    <row r="15" spans="1:8" x14ac:dyDescent="0.25">
      <c r="A15" s="5">
        <v>2</v>
      </c>
      <c r="B15" s="8">
        <v>0</v>
      </c>
      <c r="C15" s="8">
        <v>0</v>
      </c>
      <c r="D15" s="8">
        <v>7</v>
      </c>
      <c r="E15" s="8">
        <v>15</v>
      </c>
      <c r="F15" s="8">
        <v>0</v>
      </c>
      <c r="G15" s="8">
        <v>25</v>
      </c>
      <c r="H15" s="8">
        <v>47</v>
      </c>
    </row>
    <row r="16" spans="1:8" x14ac:dyDescent="0.25">
      <c r="A16" s="5">
        <v>3</v>
      </c>
      <c r="B16" s="8">
        <v>41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41</v>
      </c>
    </row>
    <row r="17" spans="1:8" x14ac:dyDescent="0.25">
      <c r="A17" s="5">
        <v>4</v>
      </c>
      <c r="B17" s="8">
        <v>8</v>
      </c>
      <c r="C17" s="8">
        <v>10</v>
      </c>
      <c r="D17" s="8">
        <v>0</v>
      </c>
      <c r="E17" s="8">
        <v>18</v>
      </c>
      <c r="F17" s="8">
        <v>11</v>
      </c>
      <c r="G17" s="8">
        <v>0</v>
      </c>
      <c r="H17" s="8">
        <v>47</v>
      </c>
    </row>
    <row r="18" spans="1:8" x14ac:dyDescent="0.25">
      <c r="A18" s="5">
        <v>5</v>
      </c>
      <c r="B18" s="8">
        <v>0</v>
      </c>
      <c r="C18" s="8">
        <v>12</v>
      </c>
      <c r="D18" s="8">
        <v>0</v>
      </c>
      <c r="E18" s="8">
        <v>0</v>
      </c>
      <c r="F18" s="8">
        <v>4</v>
      </c>
      <c r="G18" s="8">
        <v>10</v>
      </c>
      <c r="H18" s="8">
        <v>26</v>
      </c>
    </row>
    <row r="19" spans="1:8" x14ac:dyDescent="0.25">
      <c r="A19" s="5">
        <v>6</v>
      </c>
      <c r="B19" s="8">
        <v>2</v>
      </c>
      <c r="C19" s="8">
        <v>23</v>
      </c>
      <c r="D19" s="8">
        <v>1</v>
      </c>
      <c r="E19" s="8">
        <v>0</v>
      </c>
      <c r="F19" s="8">
        <v>0</v>
      </c>
      <c r="G19" s="8">
        <v>0</v>
      </c>
      <c r="H19" s="8">
        <v>26</v>
      </c>
    </row>
    <row r="20" spans="1:8" x14ac:dyDescent="0.25">
      <c r="A20" s="5" t="s">
        <v>17</v>
      </c>
      <c r="B20" s="8">
        <v>51</v>
      </c>
      <c r="C20" s="8">
        <v>45</v>
      </c>
      <c r="D20" s="8">
        <v>15</v>
      </c>
      <c r="E20" s="8">
        <v>48</v>
      </c>
      <c r="F20" s="8">
        <v>15</v>
      </c>
      <c r="G20" s="8">
        <v>60</v>
      </c>
      <c r="H20" s="8">
        <v>234</v>
      </c>
    </row>
  </sheetData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zoomScaleNormal="75" workbookViewId="0">
      <selection activeCell="K43" sqref="K43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zoomScale="75" zoomScaleNormal="75" workbookViewId="0">
      <selection activeCell="K41" sqref="K41"/>
    </sheetView>
  </sheetViews>
  <sheetFormatPr defaultRowHeight="15" x14ac:dyDescent="0.25"/>
  <cols>
    <col min="1" max="1" width="14" bestFit="1" customWidth="1"/>
    <col min="2" max="3" width="17.85546875" customWidth="1"/>
    <col min="4" max="4" width="16.5703125" customWidth="1"/>
    <col min="5" max="5" width="17" customWidth="1"/>
    <col min="6" max="6" width="16.5703125" customWidth="1"/>
    <col min="7" max="7" width="17" customWidth="1"/>
    <col min="8" max="8" width="16.5703125" customWidth="1"/>
    <col min="9" max="9" width="17" customWidth="1"/>
    <col min="10" max="10" width="16.5703125" customWidth="1"/>
    <col min="11" max="11" width="17" customWidth="1"/>
    <col min="12" max="12" width="16.5703125" customWidth="1"/>
    <col min="13" max="13" width="17" customWidth="1"/>
    <col min="14" max="14" width="16.5703125" customWidth="1"/>
    <col min="15" max="15" width="17" customWidth="1"/>
    <col min="16" max="16" width="21.7109375" customWidth="1"/>
    <col min="17" max="17" width="22.140625" customWidth="1"/>
    <col min="18" max="18" width="12.140625" bestFit="1" customWidth="1"/>
    <col min="19" max="19" width="11.28515625" bestFit="1" customWidth="1"/>
  </cols>
  <sheetData>
    <row r="1" spans="1:3" x14ac:dyDescent="0.25">
      <c r="A1" s="4" t="s">
        <v>16</v>
      </c>
      <c r="B1" t="s">
        <v>43</v>
      </c>
      <c r="C1" t="s">
        <v>44</v>
      </c>
    </row>
    <row r="2" spans="1:3" x14ac:dyDescent="0.25">
      <c r="A2" s="5">
        <v>1</v>
      </c>
      <c r="B2" s="8">
        <v>0</v>
      </c>
      <c r="C2" s="8">
        <v>0</v>
      </c>
    </row>
    <row r="3" spans="1:3" x14ac:dyDescent="0.25">
      <c r="A3" s="6" t="s">
        <v>4</v>
      </c>
      <c r="B3" s="8">
        <v>0</v>
      </c>
      <c r="C3" s="8">
        <v>0</v>
      </c>
    </row>
    <row r="4" spans="1:3" x14ac:dyDescent="0.25">
      <c r="A4" s="6" t="s">
        <v>5</v>
      </c>
      <c r="B4" s="8">
        <v>0</v>
      </c>
      <c r="C4" s="8">
        <v>0</v>
      </c>
    </row>
    <row r="5" spans="1:3" x14ac:dyDescent="0.25">
      <c r="A5" s="6" t="s">
        <v>8</v>
      </c>
      <c r="B5" s="8">
        <v>0</v>
      </c>
      <c r="C5" s="8">
        <v>0</v>
      </c>
    </row>
    <row r="6" spans="1:3" x14ac:dyDescent="0.25">
      <c r="A6" s="6" t="s">
        <v>7</v>
      </c>
      <c r="B6" s="8">
        <v>0</v>
      </c>
      <c r="C6" s="8">
        <v>0</v>
      </c>
    </row>
    <row r="7" spans="1:3" x14ac:dyDescent="0.25">
      <c r="A7" s="6" t="s">
        <v>6</v>
      </c>
      <c r="B7" s="8">
        <v>0</v>
      </c>
      <c r="C7" s="8">
        <v>0</v>
      </c>
    </row>
    <row r="8" spans="1:3" x14ac:dyDescent="0.25">
      <c r="A8" s="6" t="s">
        <v>9</v>
      </c>
      <c r="B8" s="8">
        <v>0</v>
      </c>
      <c r="C8" s="8">
        <v>0</v>
      </c>
    </row>
    <row r="9" spans="1:3" x14ac:dyDescent="0.25">
      <c r="A9" s="5">
        <v>2</v>
      </c>
      <c r="B9" s="8">
        <v>0</v>
      </c>
      <c r="C9" s="8">
        <v>0</v>
      </c>
    </row>
    <row r="10" spans="1:3" x14ac:dyDescent="0.25">
      <c r="A10" s="6" t="s">
        <v>4</v>
      </c>
      <c r="B10" s="8">
        <v>0</v>
      </c>
      <c r="C10" s="8">
        <v>0</v>
      </c>
    </row>
    <row r="11" spans="1:3" x14ac:dyDescent="0.25">
      <c r="A11" s="6" t="s">
        <v>5</v>
      </c>
      <c r="B11" s="8">
        <v>0</v>
      </c>
      <c r="C11" s="8">
        <v>0</v>
      </c>
    </row>
    <row r="12" spans="1:3" x14ac:dyDescent="0.25">
      <c r="A12" s="6" t="s">
        <v>8</v>
      </c>
      <c r="B12" s="8">
        <v>0</v>
      </c>
      <c r="C12" s="8">
        <v>0</v>
      </c>
    </row>
    <row r="13" spans="1:3" x14ac:dyDescent="0.25">
      <c r="A13" s="6" t="s">
        <v>7</v>
      </c>
      <c r="B13" s="8">
        <v>0</v>
      </c>
      <c r="C13" s="8">
        <v>0</v>
      </c>
    </row>
    <row r="14" spans="1:3" x14ac:dyDescent="0.25">
      <c r="A14" s="6" t="s">
        <v>6</v>
      </c>
      <c r="B14" s="8">
        <v>0</v>
      </c>
      <c r="C14" s="8">
        <v>0</v>
      </c>
    </row>
    <row r="15" spans="1:3" x14ac:dyDescent="0.25">
      <c r="A15" s="6" t="s">
        <v>9</v>
      </c>
      <c r="B15" s="8">
        <v>0</v>
      </c>
      <c r="C15" s="8">
        <v>0</v>
      </c>
    </row>
    <row r="16" spans="1:3" x14ac:dyDescent="0.25">
      <c r="A16" s="5">
        <v>3</v>
      </c>
      <c r="B16" s="8">
        <v>0</v>
      </c>
      <c r="C16" s="8">
        <v>0</v>
      </c>
    </row>
    <row r="17" spans="1:3" x14ac:dyDescent="0.25">
      <c r="A17" s="6" t="s">
        <v>4</v>
      </c>
      <c r="B17" s="8">
        <v>0</v>
      </c>
      <c r="C17" s="8">
        <v>0</v>
      </c>
    </row>
    <row r="18" spans="1:3" x14ac:dyDescent="0.25">
      <c r="A18" s="6" t="s">
        <v>5</v>
      </c>
      <c r="B18" s="8">
        <v>0</v>
      </c>
      <c r="C18" s="8">
        <v>0</v>
      </c>
    </row>
    <row r="19" spans="1:3" x14ac:dyDescent="0.25">
      <c r="A19" s="6" t="s">
        <v>8</v>
      </c>
      <c r="B19" s="8">
        <v>0</v>
      </c>
      <c r="C19" s="8">
        <v>0</v>
      </c>
    </row>
    <row r="20" spans="1:3" x14ac:dyDescent="0.25">
      <c r="A20" s="6" t="s">
        <v>7</v>
      </c>
      <c r="B20" s="8">
        <v>0</v>
      </c>
      <c r="C20" s="8">
        <v>0</v>
      </c>
    </row>
    <row r="21" spans="1:3" x14ac:dyDescent="0.25">
      <c r="A21" s="6" t="s">
        <v>6</v>
      </c>
      <c r="B21" s="8">
        <v>0</v>
      </c>
      <c r="C21" s="8">
        <v>0</v>
      </c>
    </row>
    <row r="22" spans="1:3" x14ac:dyDescent="0.25">
      <c r="A22" s="6" t="s">
        <v>9</v>
      </c>
      <c r="B22" s="8">
        <v>0</v>
      </c>
      <c r="C22" s="8">
        <v>0</v>
      </c>
    </row>
    <row r="23" spans="1:3" x14ac:dyDescent="0.25">
      <c r="A23" s="5">
        <v>4</v>
      </c>
      <c r="B23" s="8">
        <v>0</v>
      </c>
      <c r="C23" s="8">
        <v>0</v>
      </c>
    </row>
    <row r="24" spans="1:3" x14ac:dyDescent="0.25">
      <c r="A24" s="6" t="s">
        <v>4</v>
      </c>
      <c r="B24" s="8">
        <v>0</v>
      </c>
      <c r="C24" s="8">
        <v>0</v>
      </c>
    </row>
    <row r="25" spans="1:3" x14ac:dyDescent="0.25">
      <c r="A25" s="6" t="s">
        <v>5</v>
      </c>
      <c r="B25" s="8">
        <v>0</v>
      </c>
      <c r="C25" s="8">
        <v>0</v>
      </c>
    </row>
    <row r="26" spans="1:3" x14ac:dyDescent="0.25">
      <c r="A26" s="6" t="s">
        <v>8</v>
      </c>
      <c r="B26" s="8">
        <v>0</v>
      </c>
      <c r="C26" s="8">
        <v>0</v>
      </c>
    </row>
    <row r="27" spans="1:3" x14ac:dyDescent="0.25">
      <c r="A27" s="6" t="s">
        <v>7</v>
      </c>
      <c r="B27" s="8">
        <v>0</v>
      </c>
      <c r="C27" s="8">
        <v>0</v>
      </c>
    </row>
    <row r="28" spans="1:3" x14ac:dyDescent="0.25">
      <c r="A28" s="6" t="s">
        <v>6</v>
      </c>
      <c r="B28" s="8">
        <v>0</v>
      </c>
      <c r="C28" s="8">
        <v>0</v>
      </c>
    </row>
    <row r="29" spans="1:3" x14ac:dyDescent="0.25">
      <c r="A29" s="6" t="s">
        <v>9</v>
      </c>
      <c r="B29" s="8">
        <v>0</v>
      </c>
      <c r="C29" s="8">
        <v>0</v>
      </c>
    </row>
    <row r="30" spans="1:3" x14ac:dyDescent="0.25">
      <c r="A30" s="5">
        <v>5</v>
      </c>
      <c r="B30" s="8">
        <v>0</v>
      </c>
      <c r="C30" s="8">
        <v>0</v>
      </c>
    </row>
    <row r="31" spans="1:3" x14ac:dyDescent="0.25">
      <c r="A31" s="6" t="s">
        <v>4</v>
      </c>
      <c r="B31" s="8">
        <v>0</v>
      </c>
      <c r="C31" s="8">
        <v>0</v>
      </c>
    </row>
    <row r="32" spans="1:3" x14ac:dyDescent="0.25">
      <c r="A32" s="6" t="s">
        <v>5</v>
      </c>
      <c r="B32" s="8">
        <v>0</v>
      </c>
      <c r="C32" s="8">
        <v>0</v>
      </c>
    </row>
    <row r="33" spans="1:3" x14ac:dyDescent="0.25">
      <c r="A33" s="6" t="s">
        <v>8</v>
      </c>
      <c r="B33" s="8">
        <v>0</v>
      </c>
      <c r="C33" s="8">
        <v>0</v>
      </c>
    </row>
    <row r="34" spans="1:3" x14ac:dyDescent="0.25">
      <c r="A34" s="6" t="s">
        <v>7</v>
      </c>
      <c r="B34" s="8">
        <v>0</v>
      </c>
      <c r="C34" s="8">
        <v>0</v>
      </c>
    </row>
    <row r="35" spans="1:3" x14ac:dyDescent="0.25">
      <c r="A35" s="6" t="s">
        <v>6</v>
      </c>
      <c r="B35" s="8">
        <v>0</v>
      </c>
      <c r="C35" s="8">
        <v>0</v>
      </c>
    </row>
    <row r="36" spans="1:3" x14ac:dyDescent="0.25">
      <c r="A36" s="6" t="s">
        <v>9</v>
      </c>
      <c r="B36" s="8">
        <v>0</v>
      </c>
      <c r="C36" s="8">
        <v>0</v>
      </c>
    </row>
    <row r="37" spans="1:3" x14ac:dyDescent="0.25">
      <c r="A37" s="5">
        <v>6</v>
      </c>
      <c r="B37" s="8">
        <v>0</v>
      </c>
      <c r="C37" s="8">
        <v>0</v>
      </c>
    </row>
    <row r="38" spans="1:3" x14ac:dyDescent="0.25">
      <c r="A38" s="6" t="s">
        <v>4</v>
      </c>
      <c r="B38" s="8">
        <v>0</v>
      </c>
      <c r="C38" s="8">
        <v>0</v>
      </c>
    </row>
    <row r="39" spans="1:3" x14ac:dyDescent="0.25">
      <c r="A39" s="6" t="s">
        <v>5</v>
      </c>
      <c r="B39" s="8">
        <v>0</v>
      </c>
      <c r="C39" s="8">
        <v>0</v>
      </c>
    </row>
    <row r="40" spans="1:3" x14ac:dyDescent="0.25">
      <c r="A40" s="6" t="s">
        <v>8</v>
      </c>
      <c r="B40" s="8">
        <v>0</v>
      </c>
      <c r="C40" s="8">
        <v>0</v>
      </c>
    </row>
    <row r="41" spans="1:3" x14ac:dyDescent="0.25">
      <c r="A41" s="6" t="s">
        <v>7</v>
      </c>
      <c r="B41" s="8">
        <v>0</v>
      </c>
      <c r="C41" s="8">
        <v>0</v>
      </c>
    </row>
    <row r="42" spans="1:3" x14ac:dyDescent="0.25">
      <c r="A42" s="6" t="s">
        <v>6</v>
      </c>
      <c r="B42" s="8">
        <v>0</v>
      </c>
      <c r="C42" s="8">
        <v>0</v>
      </c>
    </row>
    <row r="43" spans="1:3" x14ac:dyDescent="0.25">
      <c r="A43" s="6" t="s">
        <v>9</v>
      </c>
      <c r="B43" s="8">
        <v>0</v>
      </c>
      <c r="C43" s="8">
        <v>0</v>
      </c>
    </row>
    <row r="44" spans="1:3" x14ac:dyDescent="0.25">
      <c r="A44" s="5" t="s">
        <v>17</v>
      </c>
      <c r="B44" s="8">
        <v>0</v>
      </c>
      <c r="C44" s="8">
        <v>0</v>
      </c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zoomScale="75" zoomScaleNormal="75" workbookViewId="0">
      <selection activeCell="E5" sqref="E5"/>
    </sheetView>
  </sheetViews>
  <sheetFormatPr defaultRowHeight="15" x14ac:dyDescent="0.25"/>
  <cols>
    <col min="1" max="1" width="14" customWidth="1"/>
    <col min="2" max="3" width="19.140625" bestFit="1" customWidth="1"/>
    <col min="4" max="4" width="16.85546875" customWidth="1"/>
    <col min="5" max="5" width="18" customWidth="1"/>
    <col min="6" max="6" width="16.85546875" customWidth="1"/>
    <col min="7" max="7" width="18" customWidth="1"/>
    <col min="8" max="8" width="16.85546875" customWidth="1"/>
    <col min="9" max="9" width="18" customWidth="1"/>
    <col min="10" max="10" width="16.85546875" customWidth="1"/>
    <col min="11" max="11" width="18" customWidth="1"/>
    <col min="12" max="12" width="16.85546875" customWidth="1"/>
    <col min="13" max="13" width="18" customWidth="1"/>
    <col min="14" max="14" width="22" customWidth="1"/>
    <col min="15" max="15" width="23" customWidth="1"/>
    <col min="16" max="16" width="22" customWidth="1"/>
    <col min="17" max="17" width="23" customWidth="1"/>
  </cols>
  <sheetData>
    <row r="1" spans="1:3" x14ac:dyDescent="0.25">
      <c r="A1" s="4" t="s">
        <v>16</v>
      </c>
      <c r="B1" t="s">
        <v>45</v>
      </c>
      <c r="C1" t="s">
        <v>46</v>
      </c>
    </row>
    <row r="2" spans="1:3" x14ac:dyDescent="0.25">
      <c r="A2" s="5">
        <v>1</v>
      </c>
      <c r="B2" s="8">
        <v>0</v>
      </c>
      <c r="C2" s="8">
        <v>24</v>
      </c>
    </row>
    <row r="3" spans="1:3" x14ac:dyDescent="0.25">
      <c r="A3" s="6" t="s">
        <v>4</v>
      </c>
      <c r="B3" s="8">
        <v>0</v>
      </c>
      <c r="C3" s="8">
        <v>12</v>
      </c>
    </row>
    <row r="4" spans="1:3" x14ac:dyDescent="0.25">
      <c r="A4" s="6" t="s">
        <v>5</v>
      </c>
      <c r="B4" s="8">
        <v>0</v>
      </c>
      <c r="C4" s="8">
        <v>0</v>
      </c>
    </row>
    <row r="5" spans="1:3" x14ac:dyDescent="0.25">
      <c r="A5" s="6" t="s">
        <v>8</v>
      </c>
      <c r="B5" s="8">
        <v>0</v>
      </c>
      <c r="C5" s="8">
        <v>0</v>
      </c>
    </row>
    <row r="6" spans="1:3" x14ac:dyDescent="0.25">
      <c r="A6" s="6" t="s">
        <v>7</v>
      </c>
      <c r="B6" s="8">
        <v>0</v>
      </c>
      <c r="C6" s="8">
        <v>0</v>
      </c>
    </row>
    <row r="7" spans="1:3" x14ac:dyDescent="0.25">
      <c r="A7" s="6" t="s">
        <v>6</v>
      </c>
      <c r="B7" s="8">
        <v>0</v>
      </c>
      <c r="C7" s="8">
        <v>12</v>
      </c>
    </row>
    <row r="8" spans="1:3" x14ac:dyDescent="0.25">
      <c r="A8" s="6" t="s">
        <v>9</v>
      </c>
      <c r="B8" s="8">
        <v>0</v>
      </c>
      <c r="C8" s="8">
        <v>0</v>
      </c>
    </row>
    <row r="9" spans="1:3" x14ac:dyDescent="0.25">
      <c r="A9" s="5">
        <v>2</v>
      </c>
      <c r="B9" s="8">
        <v>17</v>
      </c>
      <c r="C9" s="8">
        <v>0</v>
      </c>
    </row>
    <row r="10" spans="1:3" x14ac:dyDescent="0.25">
      <c r="A10" s="6" t="s">
        <v>4</v>
      </c>
      <c r="B10" s="8">
        <v>9</v>
      </c>
      <c r="C10" s="8">
        <v>0</v>
      </c>
    </row>
    <row r="11" spans="1:3" x14ac:dyDescent="0.25">
      <c r="A11" s="6" t="s">
        <v>5</v>
      </c>
      <c r="B11" s="8">
        <v>0</v>
      </c>
      <c r="C11" s="8">
        <v>0</v>
      </c>
    </row>
    <row r="12" spans="1:3" x14ac:dyDescent="0.25">
      <c r="A12" s="6" t="s">
        <v>8</v>
      </c>
      <c r="B12" s="8">
        <v>0</v>
      </c>
      <c r="C12" s="8">
        <v>0</v>
      </c>
    </row>
    <row r="13" spans="1:3" x14ac:dyDescent="0.25">
      <c r="A13" s="6" t="s">
        <v>7</v>
      </c>
      <c r="B13" s="8">
        <v>0</v>
      </c>
      <c r="C13" s="8">
        <v>0</v>
      </c>
    </row>
    <row r="14" spans="1:3" x14ac:dyDescent="0.25">
      <c r="A14" s="6" t="s">
        <v>6</v>
      </c>
      <c r="B14" s="8">
        <v>8</v>
      </c>
      <c r="C14" s="8">
        <v>0</v>
      </c>
    </row>
    <row r="15" spans="1:3" x14ac:dyDescent="0.25">
      <c r="A15" s="6" t="s">
        <v>9</v>
      </c>
      <c r="B15" s="8">
        <v>0</v>
      </c>
      <c r="C15" s="8">
        <v>0</v>
      </c>
    </row>
    <row r="16" spans="1:3" x14ac:dyDescent="0.25">
      <c r="A16" s="5">
        <v>3</v>
      </c>
      <c r="B16" s="8">
        <v>0</v>
      </c>
      <c r="C16" s="8">
        <v>5</v>
      </c>
    </row>
    <row r="17" spans="1:3" x14ac:dyDescent="0.25">
      <c r="A17" s="6" t="s">
        <v>4</v>
      </c>
      <c r="B17" s="8">
        <v>0</v>
      </c>
      <c r="C17" s="8">
        <v>0</v>
      </c>
    </row>
    <row r="18" spans="1:3" x14ac:dyDescent="0.25">
      <c r="A18" s="6" t="s">
        <v>5</v>
      </c>
      <c r="B18" s="8">
        <v>0</v>
      </c>
      <c r="C18" s="8">
        <v>0</v>
      </c>
    </row>
    <row r="19" spans="1:3" x14ac:dyDescent="0.25">
      <c r="A19" s="6" t="s">
        <v>8</v>
      </c>
      <c r="B19" s="8">
        <v>0</v>
      </c>
      <c r="C19" s="8">
        <v>0</v>
      </c>
    </row>
    <row r="20" spans="1:3" x14ac:dyDescent="0.25">
      <c r="A20" s="6" t="s">
        <v>7</v>
      </c>
      <c r="B20" s="8">
        <v>0</v>
      </c>
      <c r="C20" s="8">
        <v>0</v>
      </c>
    </row>
    <row r="21" spans="1:3" x14ac:dyDescent="0.25">
      <c r="A21" s="6" t="s">
        <v>6</v>
      </c>
      <c r="B21" s="8">
        <v>0</v>
      </c>
      <c r="C21" s="8">
        <v>5</v>
      </c>
    </row>
    <row r="22" spans="1:3" x14ac:dyDescent="0.25">
      <c r="A22" s="6" t="s">
        <v>9</v>
      </c>
      <c r="B22" s="8">
        <v>0</v>
      </c>
      <c r="C22" s="8">
        <v>0</v>
      </c>
    </row>
    <row r="23" spans="1:3" x14ac:dyDescent="0.25">
      <c r="A23" s="5">
        <v>4</v>
      </c>
      <c r="B23" s="8">
        <v>0</v>
      </c>
      <c r="C23" s="8">
        <v>0</v>
      </c>
    </row>
    <row r="24" spans="1:3" x14ac:dyDescent="0.25">
      <c r="A24" s="6" t="s">
        <v>4</v>
      </c>
      <c r="B24" s="8">
        <v>0</v>
      </c>
      <c r="C24" s="8">
        <v>0</v>
      </c>
    </row>
    <row r="25" spans="1:3" x14ac:dyDescent="0.25">
      <c r="A25" s="6" t="s">
        <v>5</v>
      </c>
      <c r="B25" s="8">
        <v>0</v>
      </c>
      <c r="C25" s="8">
        <v>0</v>
      </c>
    </row>
    <row r="26" spans="1:3" x14ac:dyDescent="0.25">
      <c r="A26" s="6" t="s">
        <v>8</v>
      </c>
      <c r="B26" s="8">
        <v>0</v>
      </c>
      <c r="C26" s="8">
        <v>0</v>
      </c>
    </row>
    <row r="27" spans="1:3" x14ac:dyDescent="0.25">
      <c r="A27" s="6" t="s">
        <v>7</v>
      </c>
      <c r="B27" s="8">
        <v>0</v>
      </c>
      <c r="C27" s="8">
        <v>0</v>
      </c>
    </row>
    <row r="28" spans="1:3" x14ac:dyDescent="0.25">
      <c r="A28" s="6" t="s">
        <v>6</v>
      </c>
      <c r="B28" s="8">
        <v>0</v>
      </c>
      <c r="C28" s="8">
        <v>0</v>
      </c>
    </row>
    <row r="29" spans="1:3" x14ac:dyDescent="0.25">
      <c r="A29" s="6" t="s">
        <v>9</v>
      </c>
      <c r="B29" s="8">
        <v>0</v>
      </c>
      <c r="C29" s="8">
        <v>0</v>
      </c>
    </row>
    <row r="30" spans="1:3" x14ac:dyDescent="0.25">
      <c r="A30" s="5">
        <v>5</v>
      </c>
      <c r="B30" s="8">
        <v>0</v>
      </c>
      <c r="C30" s="8">
        <v>6</v>
      </c>
    </row>
    <row r="31" spans="1:3" x14ac:dyDescent="0.25">
      <c r="A31" s="6" t="s">
        <v>4</v>
      </c>
      <c r="B31" s="8">
        <v>0</v>
      </c>
      <c r="C31" s="8">
        <v>5</v>
      </c>
    </row>
    <row r="32" spans="1:3" x14ac:dyDescent="0.25">
      <c r="A32" s="6" t="s">
        <v>5</v>
      </c>
      <c r="B32" s="8">
        <v>0</v>
      </c>
      <c r="C32" s="8">
        <v>0</v>
      </c>
    </row>
    <row r="33" spans="1:3" x14ac:dyDescent="0.25">
      <c r="A33" s="6" t="s">
        <v>8</v>
      </c>
      <c r="B33" s="8">
        <v>0</v>
      </c>
      <c r="C33" s="8">
        <v>0</v>
      </c>
    </row>
    <row r="34" spans="1:3" x14ac:dyDescent="0.25">
      <c r="A34" s="6" t="s">
        <v>7</v>
      </c>
      <c r="B34" s="8">
        <v>0</v>
      </c>
      <c r="C34" s="8">
        <v>1</v>
      </c>
    </row>
    <row r="35" spans="1:3" x14ac:dyDescent="0.25">
      <c r="A35" s="6" t="s">
        <v>6</v>
      </c>
      <c r="B35" s="8">
        <v>0</v>
      </c>
      <c r="C35" s="8">
        <v>0</v>
      </c>
    </row>
    <row r="36" spans="1:3" x14ac:dyDescent="0.25">
      <c r="A36" s="6" t="s">
        <v>9</v>
      </c>
      <c r="B36" s="8">
        <v>0</v>
      </c>
      <c r="C36" s="8">
        <v>0</v>
      </c>
    </row>
    <row r="37" spans="1:3" x14ac:dyDescent="0.25">
      <c r="A37" s="5">
        <v>6</v>
      </c>
      <c r="B37" s="8">
        <v>15</v>
      </c>
      <c r="C37" s="8">
        <v>12</v>
      </c>
    </row>
    <row r="38" spans="1:3" x14ac:dyDescent="0.25">
      <c r="A38" s="6" t="s">
        <v>4</v>
      </c>
      <c r="B38" s="8">
        <v>0</v>
      </c>
      <c r="C38" s="8">
        <v>0</v>
      </c>
    </row>
    <row r="39" spans="1:3" x14ac:dyDescent="0.25">
      <c r="A39" s="6" t="s">
        <v>5</v>
      </c>
      <c r="B39" s="8">
        <v>0</v>
      </c>
      <c r="C39" s="8">
        <v>0</v>
      </c>
    </row>
    <row r="40" spans="1:3" x14ac:dyDescent="0.25">
      <c r="A40" s="6" t="s">
        <v>8</v>
      </c>
      <c r="B40" s="8">
        <v>0</v>
      </c>
      <c r="C40" s="8">
        <v>0</v>
      </c>
    </row>
    <row r="41" spans="1:3" x14ac:dyDescent="0.25">
      <c r="A41" s="6" t="s">
        <v>7</v>
      </c>
      <c r="B41" s="8">
        <v>0</v>
      </c>
      <c r="C41" s="8">
        <v>0</v>
      </c>
    </row>
    <row r="42" spans="1:3" x14ac:dyDescent="0.25">
      <c r="A42" s="6" t="s">
        <v>6</v>
      </c>
      <c r="B42" s="8">
        <v>15</v>
      </c>
      <c r="C42" s="8">
        <v>12</v>
      </c>
    </row>
    <row r="43" spans="1:3" x14ac:dyDescent="0.25">
      <c r="A43" s="6" t="s">
        <v>9</v>
      </c>
      <c r="B43" s="8">
        <v>0</v>
      </c>
      <c r="C43" s="8">
        <v>0</v>
      </c>
    </row>
    <row r="44" spans="1:3" x14ac:dyDescent="0.25">
      <c r="A44" s="5" t="s">
        <v>17</v>
      </c>
      <c r="B44" s="8">
        <v>32</v>
      </c>
      <c r="C44" s="8">
        <v>47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Notes</vt:lpstr>
      <vt:lpstr>Data</vt:lpstr>
      <vt:lpstr>Peer Impressions</vt:lpstr>
      <vt:lpstr>Supply</vt:lpstr>
      <vt:lpstr>Demand</vt:lpstr>
      <vt:lpstr>Animal S-D</vt:lpstr>
      <vt:lpstr>Bad Buys</vt:lpstr>
      <vt:lpstr>Unsold Inventory</vt:lpstr>
      <vt:lpstr>Shortfall</vt:lpstr>
      <vt:lpstr>Surplus</vt:lpstr>
      <vt:lpstr>Scores By Team and Animal</vt:lpstr>
      <vt:lpstr>Scores By Animal</vt:lpstr>
      <vt:lpstr>Scores</vt:lpstr>
      <vt:lpstr>Score Impressions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Order Management with Animals</dc:title>
  <dc:creator>Craig;Craig Perler</dc:creator>
  <cp:lastModifiedBy>Craig</cp:lastModifiedBy>
  <dcterms:created xsi:type="dcterms:W3CDTF">2011-09-18T15:00:49Z</dcterms:created>
  <dcterms:modified xsi:type="dcterms:W3CDTF">2011-10-02T16:56:40Z</dcterms:modified>
</cp:coreProperties>
</file>